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ΔΕΙΚΤΕΣ" sheetId="1" r:id="rId1"/>
    <sheet name="Κ.Κ.-Α.Κ.Κ." sheetId="2" r:id="rId2"/>
    <sheet name="Sheet3" sheetId="3" state="hidden" r:id="rId3"/>
  </sheets>
  <calcPr calcId="144525"/>
</workbook>
</file>

<file path=xl/calcChain.xml><?xml version="1.0" encoding="utf-8"?>
<calcChain xmlns="http://schemas.openxmlformats.org/spreadsheetml/2006/main">
  <c r="C172" i="1" l="1"/>
  <c r="D172" i="1"/>
  <c r="E172" i="1"/>
  <c r="C174" i="1"/>
  <c r="D174" i="1"/>
  <c r="E174" i="1"/>
  <c r="B174" i="1"/>
  <c r="B172" i="1"/>
  <c r="C169" i="1"/>
  <c r="D169" i="1"/>
  <c r="E169" i="1"/>
  <c r="B169" i="1"/>
  <c r="E104" i="1" l="1"/>
  <c r="D104" i="1"/>
  <c r="C104" i="1"/>
  <c r="B104" i="1"/>
  <c r="E94" i="1"/>
  <c r="E105" i="1" s="1"/>
  <c r="D94" i="1"/>
  <c r="C94" i="1"/>
  <c r="C105" i="1" s="1"/>
  <c r="B94" i="1"/>
  <c r="B105" i="1" s="1"/>
  <c r="B88" i="1"/>
  <c r="D88" i="1"/>
  <c r="E88" i="1"/>
  <c r="C88" i="1"/>
  <c r="C60" i="1"/>
  <c r="D60" i="1"/>
  <c r="E60" i="1"/>
  <c r="C47" i="1"/>
  <c r="C54" i="1" s="1"/>
  <c r="D47" i="1"/>
  <c r="D54" i="1" s="1"/>
  <c r="E47" i="1"/>
  <c r="E54" i="1" s="1"/>
  <c r="B47" i="1"/>
  <c r="C14" i="1"/>
  <c r="C9" i="1"/>
  <c r="C135" i="1" s="1"/>
  <c r="D9" i="1"/>
  <c r="D135" i="1" s="1"/>
  <c r="E9" i="1"/>
  <c r="E135" i="1" s="1"/>
  <c r="B9" i="1"/>
  <c r="B135" i="1" s="1"/>
  <c r="C72" i="1"/>
  <c r="D72" i="1"/>
  <c r="E72" i="1"/>
  <c r="C66" i="1"/>
  <c r="C161" i="1" s="1"/>
  <c r="D66" i="1"/>
  <c r="D161" i="1" s="1"/>
  <c r="E66" i="1"/>
  <c r="E161" i="1" s="1"/>
  <c r="B53" i="1"/>
  <c r="B72" i="1"/>
  <c r="B60" i="1"/>
  <c r="B66" i="1"/>
  <c r="B161" i="1" s="1"/>
  <c r="E163" i="1" l="1"/>
  <c r="H14" i="2"/>
  <c r="D165" i="1"/>
  <c r="D163" i="1"/>
  <c r="G14" i="2"/>
  <c r="B163" i="1"/>
  <c r="E14" i="2"/>
  <c r="C163" i="1"/>
  <c r="F14" i="2"/>
  <c r="E167" i="1"/>
  <c r="C167" i="1"/>
  <c r="C153" i="1"/>
  <c r="F5" i="2"/>
  <c r="C197" i="1"/>
  <c r="C189" i="1"/>
  <c r="B155" i="1"/>
  <c r="B167" i="1"/>
  <c r="E73" i="1"/>
  <c r="E165" i="1"/>
  <c r="E153" i="1"/>
  <c r="E197" i="1"/>
  <c r="E189" i="1"/>
  <c r="H5" i="2"/>
  <c r="D153" i="1"/>
  <c r="D197" i="1"/>
  <c r="D189" i="1"/>
  <c r="G5" i="2"/>
  <c r="B73" i="1"/>
  <c r="D167" i="1"/>
  <c r="E14" i="1"/>
  <c r="E20" i="1" s="1"/>
  <c r="E28" i="1" s="1"/>
  <c r="E30" i="1" s="1"/>
  <c r="E32" i="1" s="1"/>
  <c r="E143" i="1" s="1"/>
  <c r="C165" i="1"/>
  <c r="B153" i="1"/>
  <c r="B189" i="1"/>
  <c r="C179" i="1"/>
  <c r="E180" i="1"/>
  <c r="B108" i="1"/>
  <c r="B126" i="1" s="1"/>
  <c r="C155" i="1"/>
  <c r="E155" i="1"/>
  <c r="C73" i="1"/>
  <c r="C108" i="1"/>
  <c r="C128" i="1" s="1"/>
  <c r="B14" i="1"/>
  <c r="B54" i="1"/>
  <c r="E5" i="2" s="1"/>
  <c r="D73" i="1"/>
  <c r="D105" i="1"/>
  <c r="D108" i="1" s="1"/>
  <c r="D126" i="1" s="1"/>
  <c r="E108" i="1"/>
  <c r="E128" i="1" s="1"/>
  <c r="D14" i="1"/>
  <c r="C20" i="1"/>
  <c r="C28" i="1" s="1"/>
  <c r="C30" i="1" s="1"/>
  <c r="C32" i="1" s="1"/>
  <c r="E193" i="1" l="1"/>
  <c r="E76" i="1"/>
  <c r="E181" i="1" s="1"/>
  <c r="G8" i="2"/>
  <c r="C76" i="1"/>
  <c r="C181" i="1" s="1"/>
  <c r="E8" i="2"/>
  <c r="C180" i="1"/>
  <c r="C195" i="1"/>
  <c r="B195" i="1"/>
  <c r="H8" i="2"/>
  <c r="D180" i="1"/>
  <c r="D195" i="1"/>
  <c r="E179" i="1"/>
  <c r="E195" i="1"/>
  <c r="B127" i="1"/>
  <c r="D76" i="1"/>
  <c r="D122" i="1" s="1"/>
  <c r="C145" i="1"/>
  <c r="B193" i="1"/>
  <c r="B180" i="1"/>
  <c r="B179" i="1"/>
  <c r="B197" i="1"/>
  <c r="E191" i="1"/>
  <c r="B76" i="1"/>
  <c r="B119" i="1" s="1"/>
  <c r="E137" i="1"/>
  <c r="B129" i="1"/>
  <c r="D191" i="1"/>
  <c r="C191" i="1"/>
  <c r="D120" i="1"/>
  <c r="D193" i="1"/>
  <c r="C193" i="1"/>
  <c r="B191" i="1"/>
  <c r="D129" i="1"/>
  <c r="F8" i="2"/>
  <c r="E129" i="1"/>
  <c r="C129" i="1"/>
  <c r="C126" i="1"/>
  <c r="D187" i="1"/>
  <c r="D179" i="1"/>
  <c r="C127" i="1"/>
  <c r="C121" i="1"/>
  <c r="B20" i="1"/>
  <c r="B28" i="1" s="1"/>
  <c r="B30" i="1" s="1"/>
  <c r="B32" i="1" s="1"/>
  <c r="C119" i="1"/>
  <c r="D155" i="1"/>
  <c r="D127" i="1"/>
  <c r="E126" i="1"/>
  <c r="C143" i="1"/>
  <c r="C137" i="1"/>
  <c r="E127" i="1"/>
  <c r="D128" i="1"/>
  <c r="D151" i="1"/>
  <c r="D145" i="1"/>
  <c r="D20" i="1"/>
  <c r="D28" i="1" s="1"/>
  <c r="D30" i="1" s="1"/>
  <c r="D32" i="1" s="1"/>
  <c r="B128" i="1"/>
  <c r="E121" i="1"/>
  <c r="E120" i="1"/>
  <c r="E145" i="1" l="1"/>
  <c r="B120" i="1"/>
  <c r="E187" i="1"/>
  <c r="D121" i="1"/>
  <c r="D119" i="1"/>
  <c r="C120" i="1"/>
  <c r="C187" i="1"/>
  <c r="E151" i="1"/>
  <c r="E122" i="1"/>
  <c r="E119" i="1"/>
  <c r="B187" i="1"/>
  <c r="B122" i="1"/>
  <c r="C151" i="1"/>
  <c r="C122" i="1"/>
  <c r="B181" i="1"/>
  <c r="D181" i="1"/>
  <c r="B151" i="1"/>
  <c r="B145" i="1"/>
  <c r="B121" i="1"/>
  <c r="D143" i="1"/>
  <c r="D137" i="1"/>
  <c r="B143" i="1"/>
  <c r="B137" i="1"/>
</calcChain>
</file>

<file path=xl/sharedStrings.xml><?xml version="1.0" encoding="utf-8"?>
<sst xmlns="http://schemas.openxmlformats.org/spreadsheetml/2006/main" count="185" uniqueCount="179">
  <si>
    <t>ΕΠΙΧΕΙΡΗΣΗ ΝΕΡΟ  Α.Ε.</t>
  </si>
  <si>
    <t>ΚΑΤΑΣΤΑΣΗ ΑΠΟΤΕΛΕΣΜΑΤΩΝ (ΚΑΤΑ ΛΕΙΤΟΥΡΓΙΑ)</t>
  </si>
  <si>
    <t>1.1-31.12.2010</t>
  </si>
  <si>
    <t>1.1-31.12.2011</t>
  </si>
  <si>
    <t>1.1-31.12.2012</t>
  </si>
  <si>
    <t>1.1-31.12.2013</t>
  </si>
  <si>
    <t>Κύκλος Εργασιών (πωλήσεις)</t>
  </si>
  <si>
    <t>Κόστος πωλήσεων</t>
  </si>
  <si>
    <t>Μικτά αποτ/τα εκμ/σεως</t>
  </si>
  <si>
    <t>Άλλα έσοδα εκμ/σεως</t>
  </si>
  <si>
    <t>Έξοδα διοικητικής λειτουργίας</t>
  </si>
  <si>
    <t>Έξοδα ερευνων -αναπτύξεως</t>
  </si>
  <si>
    <t>Έξοδα λειτουργίας διάθεσης</t>
  </si>
  <si>
    <t>Έσοδα συμμετοχών</t>
  </si>
  <si>
    <t>Έσοδα χρεογράφων</t>
  </si>
  <si>
    <t>Πιστωτικοί τόκοι και συναφή έσοδα</t>
  </si>
  <si>
    <t>Έξοδα &amp; ζημίες συμμετοχών &amp; χρεογράφων</t>
  </si>
  <si>
    <t>Χρεωστικοί τόκοι και συναφή έξοδα</t>
  </si>
  <si>
    <t>Ολικά αποτ/τα εκμ/σεως</t>
  </si>
  <si>
    <t>Έκτακτα και ανόργανα έσοδα</t>
  </si>
  <si>
    <t>Έκτακτα κέρδη</t>
  </si>
  <si>
    <t>Έσοδα προηγούμενων χρήσεων</t>
  </si>
  <si>
    <t>Έκτακτα και ανόργανα έξοδα</t>
  </si>
  <si>
    <t>Έκτακτες ζημίες</t>
  </si>
  <si>
    <t>Έξοδα προηγούμενων χρήσεων</t>
  </si>
  <si>
    <t>Προβλέψεις για έκτακτους κινδύνους</t>
  </si>
  <si>
    <t>Οργανικά και έκτακτα αποτ/τα (κέρδη ή ζημίες)</t>
  </si>
  <si>
    <t>Σύνολο αποσβέσεων παγίων στοιχείων</t>
  </si>
  <si>
    <t>ΚΑΘΑΡΑ ΑΠΟΤ/ΤΑ ΧΡΗΣΕΩΣ ΠΡΟ ΦΟΡΩΝ</t>
  </si>
  <si>
    <t>Φόρος εισοδήματος</t>
  </si>
  <si>
    <t>Καθαρό κέρδος  περιόδου</t>
  </si>
  <si>
    <t>ΙΣΟΛΟΓΙΣΜΟΣ</t>
  </si>
  <si>
    <t>ΠΕΡΙΟΥΣΙΑΚΑ ΣΤΟΙΧΕΙΑ</t>
  </si>
  <si>
    <t>31.12.2010</t>
  </si>
  <si>
    <t>31.12.2011</t>
  </si>
  <si>
    <t>31.12.2012</t>
  </si>
  <si>
    <t>31.12.2013</t>
  </si>
  <si>
    <t>I. Ασώματες Ακινητοποιήσεις</t>
  </si>
  <si>
    <t>Υπεραξία επιχειρήσεως</t>
  </si>
  <si>
    <t>IΙ. Ενσώματες Ακινητοποιήσεις</t>
  </si>
  <si>
    <t>Γήπεδα -Οικόπεδα</t>
  </si>
  <si>
    <t>Κτίρια και τεχνικά έργα</t>
  </si>
  <si>
    <t>Μηχ/τα-τεχν.εγκαταστάσεις &amp; λοιπός μηχ/κος εξοπλ.</t>
  </si>
  <si>
    <t>Μεταφορικά μέσα</t>
  </si>
  <si>
    <t>Έπιπλα και λοιπός εξοπλισμός</t>
  </si>
  <si>
    <t>Σύνολο Ακινητοποιήσεων</t>
  </si>
  <si>
    <t>IΙΙ. Συμμετοχές και άλλες μακροπ. Χρημ/κες απαιτήσεις</t>
  </si>
  <si>
    <t>Συμμετοχές σε συνδεδεμένες επιχ/σεις</t>
  </si>
  <si>
    <t>Συμμετοχές σε λοιπές επιχ/σεις</t>
  </si>
  <si>
    <t>Τίτλοι με χαρακτήρα ακινητοποιήσεων</t>
  </si>
  <si>
    <t>Λοιπές μακροπρόθεσμες απαιτήσεις</t>
  </si>
  <si>
    <t>Σύνολο Παγίου</t>
  </si>
  <si>
    <t>ΚΥΚΛΟΦΟΡΟΥΝ ΕΝΕΡΓΗΤΙΚΟ</t>
  </si>
  <si>
    <t>Ι.Αποθέματα</t>
  </si>
  <si>
    <t>Εμπορεύματα</t>
  </si>
  <si>
    <t>Προϊόντα έτοιμα και ημιτελή</t>
  </si>
  <si>
    <t>Α' &amp; Β' ύλες -Αναλώσιμα υλικά</t>
  </si>
  <si>
    <t>ΙΙ.Απαιτήσεις</t>
  </si>
  <si>
    <t xml:space="preserve">Πελάτες </t>
  </si>
  <si>
    <t>Γραμμάτια Εισπρακτέα</t>
  </si>
  <si>
    <t>Επιταγές εισπρακτέες</t>
  </si>
  <si>
    <t>Χρεώστες διάφοροι</t>
  </si>
  <si>
    <t>ΙΙΙ.Χρεόγραφα</t>
  </si>
  <si>
    <t>Μετοχές</t>
  </si>
  <si>
    <t>ΙV.Διαθέσιμα</t>
  </si>
  <si>
    <t>Ταμείο</t>
  </si>
  <si>
    <t>Καταθέσεις όψεως και προθεσμίας</t>
  </si>
  <si>
    <t>Σύνολο κυκλοφορούντος ενεργητικού</t>
  </si>
  <si>
    <t>Μεταβατικοί Λογ/μοι Ενεργητικού</t>
  </si>
  <si>
    <t>Γενικό Σύνολο Ενεργητικού</t>
  </si>
  <si>
    <t>ΙΔΙΑ ΚΕΦΑΛΑΙΑ</t>
  </si>
  <si>
    <t>Κεφάλαιο Μετοχικό</t>
  </si>
  <si>
    <t>Μετοχικό Κεφάλαιο</t>
  </si>
  <si>
    <t>Αποθεματικά Κεφάλαια</t>
  </si>
  <si>
    <t>Τακτικό αποθεματικό</t>
  </si>
  <si>
    <t>Ειδικά αποθεματικά</t>
  </si>
  <si>
    <t>Έκτακτα αποθεματικά</t>
  </si>
  <si>
    <t>Αφορολόγητα αποθεματικά ειδικών διατάξεων νόμων</t>
  </si>
  <si>
    <t>Σύνολο Ιδίων Κεφαλαίων</t>
  </si>
  <si>
    <t>ΥΠΟΧΡΕΩΣΕΙΣ</t>
  </si>
  <si>
    <t>Μακροπρόθεσμες υποχρεώσεις</t>
  </si>
  <si>
    <t>Ομολογιακά δάνεια</t>
  </si>
  <si>
    <t>Δάνεια Τραπεζών</t>
  </si>
  <si>
    <t>Λοιπές μακρ/μες υποχρεώσεις</t>
  </si>
  <si>
    <t>Βραχυπρόθεσμες υποχρεώσεις</t>
  </si>
  <si>
    <t xml:space="preserve">Προμηθευτές </t>
  </si>
  <si>
    <t>Επιταγές πληρωτέες</t>
  </si>
  <si>
    <t>Προκαταβολές Πελατών</t>
  </si>
  <si>
    <t>Υποχρεώσεις από φόρους και τέλη</t>
  </si>
  <si>
    <t>Ασφαλιστικοί οργανισμοί</t>
  </si>
  <si>
    <t>Μακροπρόθεσμες υποχρεώσεις πληρωτέες στην επόμενη χρήση</t>
  </si>
  <si>
    <t>Μερίσματα πληρωτέα</t>
  </si>
  <si>
    <t>Πιστωτές διάφοροι</t>
  </si>
  <si>
    <t>Σύνολο υποχρεώσεων</t>
  </si>
  <si>
    <t>Μεταβατικοί Λογ/μοι Παθητικού</t>
  </si>
  <si>
    <t>Γενικό Σύνολο Παθητικού</t>
  </si>
  <si>
    <t>ΠΑΘΗΤΙΚΟ</t>
  </si>
  <si>
    <t>ΕΝΕΡΓΗΤΙΚΟ</t>
  </si>
  <si>
    <t>(ΑΠΑΙΤΗΣΕΙΣ+ΧΡΕΟΓΡΑΦΑ+ΔΙΑΘΕΣΙΜΑ+ΜΕΤΑΒ. ΛΟΓ .ΕΝΕΡΓ.)/ ΣΥΝΟΛΟ ΕΝΕΡΓΗΤΙΚΟΥ</t>
  </si>
  <si>
    <t>ΑΠΟΘΕΜΑΤΑ/ΣΥΝΟΛΟ ΕΝΕΡΓΗΤΙΚΟΥ</t>
  </si>
  <si>
    <t>ΠΑΓΙΟ ΕΝΕΡΓΗΤΙΚΟ/ΣΥΝΟΛΟ ΕΝΕΡΓΗΤΙΚΟΥ</t>
  </si>
  <si>
    <t>ΔΙΑΡΘΡΩΣΗ ΕΝΕΡΓΗΤΙΚΟΥ</t>
  </si>
  <si>
    <t>ΧΡΗΜΑΤΟΟΙΚΟΝΟΜΙΚΟΙ ΔΕΙΚΤΕΣ ΔΙΑΡΘΡΩΣΗΣ ΕΝΕΡΓΗΤΙΚΟΥ-ΠΑΘΗΤΙΚΟΥ</t>
  </si>
  <si>
    <t>Σύνολο Συμμετοχών</t>
  </si>
  <si>
    <t xml:space="preserve">Σύνολο αποθεμάτων </t>
  </si>
  <si>
    <t>Σύνολο απαιτήσεων</t>
  </si>
  <si>
    <t>Σύνολο διαθεσίμων</t>
  </si>
  <si>
    <t>Σύνολο βραχυπρόθεσμων υποχρεώσεων</t>
  </si>
  <si>
    <t>Σύνολο μακροπρόθεσμων υποχρεώσεων</t>
  </si>
  <si>
    <t>ΔΙΑΡΘΡΩΣΗ ΠΑΘΗΤΙΚΟΥ</t>
  </si>
  <si>
    <t>ΙΔΙΑ ΚΕΦΑΛΑΙΑ/ΣΥΝΟΛΟ ΠΑΘΗΤΙΚΟΥ</t>
  </si>
  <si>
    <t>ΥΠΟΧΡΕΩΣΕΙΣ/ΣΥΝΟΛΟ ΠΑΘΗΤΙΚΟΥ</t>
  </si>
  <si>
    <t>ΜΑΚΡΟΠΡΟΘΕΣΜΕΣ ΥΠΟΧΡΕΩΣΕΙΣ/ΣΥΝΟΛΟ ΠΑΘΗΤΙΚΟΥ</t>
  </si>
  <si>
    <t>(ΒΡΑΧΥΠΡΟΘΕΣΜΕΣ ΥΠΟΧΡΕΩΣΕΙΣ+ΜΕΤΑΒ.Λ ΛΟΓ. ΠΑΘΗΤΙΚΟΥ)/ΣΥΝΟΛΟ ΠΑΘΗΤΙΚΟΥ</t>
  </si>
  <si>
    <t>ΜΙΚΤΟ ΠΕΡΙΘΩΡΙΟ ΚΕΡΔΟΥΣ</t>
  </si>
  <si>
    <t>(ΠΩΛΗΣΕΙΣ-ΚΟΣΤΟΣ ΠΩΛΗΣΕΩΝ)/ΠΩΛΗΣΕΙΣ</t>
  </si>
  <si>
    <t>ΚΑΘΑΡΟ ΠΕΡΙΘΩΡΙΟ ΚΕΡΔΟΥΣ</t>
  </si>
  <si>
    <t>ΚΕΡΔΗ ΜΕΤΑ ΦΟΡΩΝ/ΠΩΛΗΣΕΙΣ</t>
  </si>
  <si>
    <t>ΠΕΡΙΘΩΡΙΟ ΚΕΡΔΟΥΣ</t>
  </si>
  <si>
    <t>ΑΠΟΔΟΣΗ ΕΠΕΝΔΥΣΕΩΝ</t>
  </si>
  <si>
    <t>ΧΡΗΜ/ΚΗ ΑΠΟΔΟΤΙΚΟΤΗΤΑ</t>
  </si>
  <si>
    <t>ΒΙΟΜΗΧΑΝΙΚΗ ΑΠΟΔΟΤΙΚΟΤΗΤΑ</t>
  </si>
  <si>
    <t>(ΚΑΘΑΡΑ ΚΕΡΔΗ ΜΤ ΦΟΡΩΝ)/ΙΔΙΑ ΚΕΦΑΛΑΙΑ</t>
  </si>
  <si>
    <t>ΚΠΦΤ/ΣΥΝΟΛΟ ΕΝΕΡΓΗΤΙΚΟΥ</t>
  </si>
  <si>
    <t>ΑΝΑΚΥΚΛΩΣΗ ΚΕΦΑΛΑΙΟΥ</t>
  </si>
  <si>
    <t>ΔΕΙΚΤΗΣ ΚΥΚΛΟΦΟΡΙΑΣ ΕΝΕΡΓΗΤΙΚΟΥ</t>
  </si>
  <si>
    <t>ΔΕΙΚΤΗΣ ΚΥΚΛΟΦΟΡΙΑΣ ΙΔΙΩΝ ΚΕΦΑΛΑΙΩΝ</t>
  </si>
  <si>
    <t>ΔΕΙΚΤΗΣ ΚΥΚΛΟΦΟΡΙΑΣ ΥΠΟΧΡΕΩΣΕΩΝ</t>
  </si>
  <si>
    <t>ΠΩΛΗΣΕΙΣ/ΣΥΝΟΛΟ ΕΝΕΡΓΗΤΙΚΟΥ</t>
  </si>
  <si>
    <t>ΠΩΛΗΣΕΙΣ/ΙΔΙΑ ΚΕΦΑΛΑΙΑ</t>
  </si>
  <si>
    <t>ΠΩΛΗΣΕΙΣ/ΥΠΟΧΡΕΩΣΕΙΣ</t>
  </si>
  <si>
    <t>ΔΕΙΚΤΕΣ ΕΠΙΔΟΣΗΣ ΔΙΑΧΕΙΡΙΣΗΣ</t>
  </si>
  <si>
    <t>ΔΕΙΚΤΗΣ ΚΥΚΛΟΦΟΡΙΑΣ ΑΠΟΘΕΜΑΤΩΝ</t>
  </si>
  <si>
    <t>ΔΕΙΚΤΗΣ ΣΗΜΑΣΙΑΣ ΧΡΗΜ/ΚΩΝ ΕΞΟΔΩΝ</t>
  </si>
  <si>
    <t>ΔΕΙΚΤΗΣ ΣΗΜΑΣΙΑΣ ΓΕΝΙΚΩΝ ΚΑΙ ΔΙΟΙΚΗΤΙΚΩΝ ΕΞΟΔΩΝ</t>
  </si>
  <si>
    <t>ΔΕΙΚΤΗΣ ΣΗΜΑΣΙΑΣ ΕΞΟΔΩΝ ΛΕΙΤΟΥΡΓΙΑΣ ΔΙΑΘΕΣΗΣ</t>
  </si>
  <si>
    <t>ΧΡΗΜΑΤΟΟΙΚΟΝΟΜΙΚΟΙ ΔΕΙΚΤΕΣ</t>
  </si>
  <si>
    <t>(ΑΠΑΙΤΗΣΕΙΣ*365)/ΕΤΗΣΙΕΣ ΠΙΣΤΩΤΙΚΕΣ ΠΩΛΗΣΕΙΣ</t>
  </si>
  <si>
    <t>ΔΕΙΚΤΕΣ ΑΠΟΔΟΤΙΚΟΤΗΤΑΣ</t>
  </si>
  <si>
    <t>(ΚΟΣΤΟΣ ΠΩΛΗΣΕΩΝ)/ΜΕΣΟ ΕΠΙΠΕΔΟ ΑΠΟΘΕΜΑΤΩΝ</t>
  </si>
  <si>
    <t>ΣΥΝΟΛΙΚΑ ΣΤΟΙΧΕΙΑ ΒΙΩΣΙΜΟΤΗΤΑΣ/(ΠΡΟΒΛΕΠΟΜΕΝΑ ΗΜΕΡΗΣΙΑ ΕΞΟΔΑ ΛΕΙΤΟΥΡΓΙΑΣ/365), ΟΠΟΥ ΣΤΟΝ ΑΡΙΘΜΗΤΗ :ΜΕΤΡΗΤΑ,ΧΡΕΟΓΡΑΦΑ,ΓΡΑΜΜΑΤΙΑ ΕΙΣΠΡΑΚΤΕΑ,ΑΠΑΙΤΗΣΕΙΣ ΚΑΙ ΣΤΟΝ ΠΑΡΟΝΟΜΑΣΤΗ: ΚΟΣΤΟΣ ΠΩΛΗΣΕΩΝ,ΕΞΟΔΑ ΠΩΛΗΣΕΩΝ,ΓΕΝΙΚΑ ΚΑΙ ΔΙΟΙΚΗΤΙΚΑ ΕΞΟΔΑ</t>
  </si>
  <si>
    <t>(ΧΡΗΜ/ΚΑ ΕΞΟΔΑ)/ΠΩΛΗΣΕΙΣ</t>
  </si>
  <si>
    <t>ΓΕΝΙΚΑ ΚΑΙ ΔΙΟΙΚΗΤΙΚΑ ΕΞΟΔΑ/ΠΩΛΗΣΕΙΣ</t>
  </si>
  <si>
    <t>ΕΞΟΔΑ ΛΕΙΤΟΥΡΓΙΑΣ ΔΙΑΘΕΣΗΣ/ΠΩΛΗΣΕΙΣ</t>
  </si>
  <si>
    <t>ΔΕΙΚΤΕΣ ΔΟΜΗΣ ΕΝΕΡΓΗΤΙΚΩΝ-ΠΑΘΗΤΙΚΩΝ ΣΤΟΙΧΕΙΩΝ</t>
  </si>
  <si>
    <t>ΚΕΦΑΛΑΙΟ ΚΙΝΗΣΗΣ</t>
  </si>
  <si>
    <t>1ος ΤΡΟΠΟΣ</t>
  </si>
  <si>
    <t>Κ.Κ.=Ι.Κ.+Μ.Υ.-Κ.Π.Ε.=</t>
  </si>
  <si>
    <t>2ος ΤΡΟΠΟΣ</t>
  </si>
  <si>
    <t>Κ.Κ.=Κ.Ε.-Β.Υ=</t>
  </si>
  <si>
    <t xml:space="preserve">Ι.Κ.=ΣΥΝΟΛΟ ΙΔΙΩΝ ΚΕΦΑΛΑΙΩΝ Μ.Υ.=ΣΥΝΟΛΟ ΜΑΚΡ.ΥΠΟΧΡΕΩΣΕΩΝ Κ.Π.Ε.= ΣΥΝΟΛΟ ΠΑΓΙΟΥ </t>
  </si>
  <si>
    <t>Κ.Ε.=ΣΥΝΟΛΟ ΚΥΚΛ. ΕΝΕΡΓΗΤΙΚΟΥ+ ΜΕΤΑΒ.ΛΟΓ.ΕΝΕΡΓ Β.Υ.=ΣΥΝΟΛΟ ΒΡΑΧ. ΥΠΟΧΡΕΩΣΕΩΝ+ ΜΕΤΑΒ. ΛΟΓ. ΠΑΘ.</t>
  </si>
  <si>
    <t>Α.Κ.Κ.=</t>
  </si>
  <si>
    <t>ΑΝΑΓΚΕΣ ΣΕ ΚΕΦΑΛΑΙΟ ΚΙΝΗΣΗΣ (Α.Κ.Κ.)</t>
  </si>
  <si>
    <t>Μερικά αποτ/τα εκμ/σεως (ΚΠΦΤ)</t>
  </si>
  <si>
    <t>ΔΕΙΚΤΕΣ ΦΕΡΕΓΓΥΟΤΗΤΑΣ</t>
  </si>
  <si>
    <t>ΔΕΙΚΤΗΣ ΣΥΝΟΛΙΚΗΣ ΙΚΑΝΟΤΗΤΑΣ ΔΑΝΕΙΣΜΟΥ</t>
  </si>
  <si>
    <t>ΔΕΙΚΤΗΣ ΜΑΚΡΟΠΡΟΘΕΣΜΗΣ ΙΚΑΝΟΤΗΤΑΣ ΔΑΝΕΙΣΜΟΥ</t>
  </si>
  <si>
    <t>ΔΕΙΚΤΗΣ ΓΕΝΙΚΗΣ ΡΕΥΣΤΟΤΗΤΑΣ</t>
  </si>
  <si>
    <t>ΔΕΙΚΤΗΣ ΑΜΕΣΗΣ ΡΕΥΣΤΟΤΗΤΑΣ</t>
  </si>
  <si>
    <t>ΔΕΙΚΤΗΣ ΚΑΛΥΨΗΣ ΑΝΑΓΚΩΝ ΣΕ ΚΚ ΑΠΟ ΔΙΑΡΚΗ ΚΕΦΑΛΑΙΑ</t>
  </si>
  <si>
    <t>ΔΕΙΚΤΗΣ ΚΕΦΑΛΑΙΟΥ ΚΙΝΗΣΗΣ</t>
  </si>
  <si>
    <t>ΙΔΙΑ ΚΕΦΑΛΑΙΑ/(Ι.Κ.+Μ.Υ.)</t>
  </si>
  <si>
    <t>Κ.Ε./Β.Υ.</t>
  </si>
  <si>
    <t>(Κ.Ε.-ΑΠΟΘΕΜΑΤΑ)/Β.Υ.</t>
  </si>
  <si>
    <t>Κ.Κ./Α.Κ.Κ.</t>
  </si>
  <si>
    <t>ΣΥΝΟΛΟ ΥΠΟΧΡΕΩΣΕΩΝ/ΣΥΝΟΛΟ ΕΝΕΡΓΗΤΙΚΟΥ</t>
  </si>
  <si>
    <t>ΔΙΑΡΚΗ ΚΕΦΑΛΑΙΑ/Κ.Π.Ε.</t>
  </si>
  <si>
    <t>ΒΑΣΙΚΟ ΔΙΑΣΤΗΜΑ ΒΙΩΣΙΜΟΤΗΤΑΣ (ΗΜΕΡΕΣ)</t>
  </si>
  <si>
    <r>
      <rPr>
        <b/>
        <i/>
        <sz val="10"/>
        <color theme="1"/>
        <rFont val="Calibri"/>
        <family val="2"/>
        <scheme val="minor"/>
      </rPr>
      <t>ΚΥΚΛΟΦΟΡΟΥΝ ΕΝΕΡΓΗΤΙΚΟ ΤΗΣ  ΕΚΜΕΤΑΛΛΕΥΣΗΣ</t>
    </r>
    <r>
      <rPr>
        <i/>
        <sz val="10"/>
        <color theme="1"/>
        <rFont val="Calibri"/>
        <family val="2"/>
        <scheme val="minor"/>
      </rPr>
      <t>= (ΣΥΝΟΛΟ ΑΠΟΘΕΜΑΤΩΝ, ΜΕΤΑΒ. ΛΟΓ. ΕΝΕΡΓΗΤΙΚΟΥ, ΣΥΝΟΛΟ ΑΠΑΙΤΗΣΕΩΝ)</t>
    </r>
  </si>
  <si>
    <t xml:space="preserve">Α.Κ.Κ=(ΚΥΚΛΟΦΟΡΟΥΝ ΕΝΕΡΓΗΤΙΚΟ ΤΗΣ  ΕΚΜΕΤΑΛΛΕΥΣΗΣ) - (ΠΑΘΗΤΙΚΟ ΤΗΣ  ΕΚΜΕΤΑΛΛΕΥΣΗΣ) </t>
  </si>
  <si>
    <r>
      <rPr>
        <b/>
        <i/>
        <sz val="10"/>
        <color theme="1"/>
        <rFont val="Calibri"/>
        <family val="2"/>
        <scheme val="minor"/>
      </rPr>
      <t>ΠΑΘΗΤΙΚΟ ΤΗΣ  ΕΚΜΕΤΑΛΛΕΥΣΗΣ</t>
    </r>
    <r>
      <rPr>
        <i/>
        <sz val="10"/>
        <color theme="1"/>
        <rFont val="Calibri"/>
        <family val="2"/>
        <scheme val="minor"/>
      </rPr>
      <t>= (ΣΥΝΟΛΟ ΒΡΑΧΥΠΡΟΘΕΣΜΩΝ ΥΠΟΧΡΕΩΣΕΩΝ ΕΚΤΟΣ (ΜΑΚΡΟΠΡΟΘΕΣΜΕΣ ΣΤΗΝ ΕΠΟΜΕΝΗ ΧΡΗΣΗ-ΜΕΡΙΣΜΑΤΑ) ΜΕΤΑΒ.ΛΟΓ. ΠΑΘ.)</t>
    </r>
  </si>
  <si>
    <t>ΛΟΓ.ΚΥΚΛΟΦΟΡΟΥΝΤΟΣ ΕΝΕΡΓΗΤΙΚΟΥ/ΣΥΝΟΛΟ  ΕΝΕΡΓΗΤΙΚΟΥ</t>
  </si>
  <si>
    <t>(ΧΡΗΜ/ΚΕΣ ΑΚΙΝΗΤ.+ΧΡΕΟΓΡΑΦΑ)/ΣΥΝΟΛΟ ΕΝΕΡΓΗΤΙΚΟΥ</t>
  </si>
  <si>
    <t>(ΑΠΟΘΕΜΑΤΑ/ΚΟΣΤΟΣ ΠΩΛΗΣΕΩΝ)*365</t>
  </si>
  <si>
    <t>ΤΑΧΥΤΗΤΑ ΚΥΚΛΟΦΟΡΙΑΣ ΑΠΟΘΕΜΑΤΩΝ (ΗΜΕΡΕΣ)</t>
  </si>
  <si>
    <t>ΜΕΣΗ ΠΕΡΙΟΔΟΣ ΕΙΣΠΡΑΞΗΣ ΑΠΑΙΤΗΣΕΩΝ (ΗΜΕΡΕΣ)</t>
  </si>
  <si>
    <t>ΥΠΟΧΡΕΩΣΕΙΣ/ΚΕΦΑΛΑΙΟ ΚΙΝΗΣΗΣ</t>
  </si>
  <si>
    <t>ΒΡΑΧΥΠΡΟΘΕΣΜΕΣ ΥΠΟΧΡΕΩΣΕΙΣ/ΚΕΦΑΛΑΙΟ ΚΙΝΗΣΗΣ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</si>
</sst>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0.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i/>
      <sz val="12"/>
      <color theme="1"/>
      <name val="Calibri"/>
      <family val="2"/>
      <charset val="161"/>
      <scheme val="minor"/>
    </font>
    <font>
      <i/>
      <u/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u/>
      <sz val="16"/>
      <color theme="1"/>
      <name val="Calibri"/>
      <family val="2"/>
      <charset val="161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i/>
      <u/>
      <sz val="11"/>
      <color theme="1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4"/>
      <color theme="1"/>
      <name val="Calibri"/>
      <family val="2"/>
      <charset val="161"/>
      <scheme val="minor"/>
    </font>
    <font>
      <u/>
      <sz val="14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8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rgb="FF000000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0" fillId="0" borderId="0" xfId="0" applyNumberFormat="1"/>
    <xf numFmtId="0" fontId="5" fillId="0" borderId="0" xfId="0" applyFont="1" applyBorder="1" applyAlignment="1">
      <alignment horizontal="center"/>
    </xf>
    <xf numFmtId="0" fontId="1" fillId="0" borderId="0" xfId="0" applyFont="1"/>
    <xf numFmtId="0" fontId="6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9" fillId="0" borderId="0" xfId="0" applyFont="1"/>
    <xf numFmtId="4" fontId="1" fillId="0" borderId="0" xfId="0" applyNumberFormat="1" applyFont="1"/>
    <xf numFmtId="0" fontId="10" fillId="0" borderId="0" xfId="0" applyFont="1"/>
    <xf numFmtId="4" fontId="2" fillId="0" borderId="0" xfId="0" applyNumberFormat="1" applyFont="1"/>
    <xf numFmtId="0" fontId="4" fillId="0" borderId="0" xfId="0" applyFont="1"/>
    <xf numFmtId="164" fontId="0" fillId="0" borderId="0" xfId="0" applyNumberForma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9" fillId="0" borderId="0" xfId="0" applyFont="1" applyAlignment="1">
      <alignment wrapText="1"/>
    </xf>
    <xf numFmtId="0" fontId="14" fillId="0" borderId="0" xfId="0" applyFont="1" applyAlignment="1">
      <alignment wrapText="1"/>
    </xf>
    <xf numFmtId="164" fontId="0" fillId="0" borderId="0" xfId="0" applyNumberFormat="1" applyAlignment="1"/>
    <xf numFmtId="2" fontId="0" fillId="0" borderId="0" xfId="0" applyNumberFormat="1" applyAlignment="1"/>
    <xf numFmtId="0" fontId="17" fillId="0" borderId="0" xfId="0" applyFont="1"/>
    <xf numFmtId="0" fontId="18" fillId="0" borderId="0" xfId="0" applyFont="1"/>
    <xf numFmtId="0" fontId="19" fillId="0" borderId="0" xfId="0" applyFont="1"/>
    <xf numFmtId="49" fontId="14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4" fontId="20" fillId="0" borderId="0" xfId="0" applyNumberFormat="1" applyFont="1"/>
    <xf numFmtId="0" fontId="15" fillId="0" borderId="0" xfId="0" applyFont="1"/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/>
    </xf>
    <xf numFmtId="165" fontId="0" fillId="0" borderId="0" xfId="0" applyNumberFormat="1" applyAlignment="1"/>
    <xf numFmtId="165" fontId="0" fillId="0" borderId="0" xfId="0" applyNumberFormat="1"/>
    <xf numFmtId="0" fontId="25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/>
    <xf numFmtId="0" fontId="1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6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ΔΕΙΚΤΕΣ!$A$119</c:f>
              <c:strCache>
                <c:ptCount val="1"/>
                <c:pt idx="0">
                  <c:v>ΠΑΓΙΟ ΕΝΕΡΓΗΤΙΚΟ/ΣΥΝΟΛΟ ΕΝΕΡΓΗΤΙΚΟΥ</c:v>
                </c:pt>
              </c:strCache>
            </c:strRef>
          </c:tx>
          <c:marker>
            <c:symbol val="none"/>
          </c:marker>
          <c:cat>
            <c:strRef>
              <c:f>ΔΕΙΚΤΕΣ!$B$5:$E$5</c:f>
              <c:strCache>
                <c:ptCount val="4"/>
                <c:pt idx="0">
                  <c:v>1.1-31.12.2010</c:v>
                </c:pt>
                <c:pt idx="1">
                  <c:v>1.1-31.12.2011</c:v>
                </c:pt>
                <c:pt idx="2">
                  <c:v>1.1-31.12.2012</c:v>
                </c:pt>
                <c:pt idx="3">
                  <c:v>1.1-31.12.2013</c:v>
                </c:pt>
              </c:strCache>
            </c:strRef>
          </c:cat>
          <c:val>
            <c:numRef>
              <c:f>ΔΕΙΚΤΕΣ!$B$119:$E$119</c:f>
              <c:numCache>
                <c:formatCode>0.000%</c:formatCode>
                <c:ptCount val="4"/>
                <c:pt idx="0">
                  <c:v>0.45769962766847122</c:v>
                </c:pt>
                <c:pt idx="1">
                  <c:v>0.36663676685585872</c:v>
                </c:pt>
                <c:pt idx="2">
                  <c:v>0.31009129352261527</c:v>
                </c:pt>
                <c:pt idx="3">
                  <c:v>0.26784508676881574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ΔΕΙΚΤΕΣ!$A$120</c:f>
              <c:strCache>
                <c:ptCount val="1"/>
                <c:pt idx="0">
                  <c:v>ΑΠΟΘΕΜΑΤΑ/ΣΥΝΟΛΟ ΕΝΕΡΓΗΤΙΚΟΥ</c:v>
                </c:pt>
              </c:strCache>
            </c:strRef>
          </c:tx>
          <c:marker>
            <c:symbol val="none"/>
          </c:marker>
          <c:cat>
            <c:strRef>
              <c:f>ΔΕΙΚΤΕΣ!$B$5:$E$5</c:f>
              <c:strCache>
                <c:ptCount val="4"/>
                <c:pt idx="0">
                  <c:v>1.1-31.12.2010</c:v>
                </c:pt>
                <c:pt idx="1">
                  <c:v>1.1-31.12.2011</c:v>
                </c:pt>
                <c:pt idx="2">
                  <c:v>1.1-31.12.2012</c:v>
                </c:pt>
                <c:pt idx="3">
                  <c:v>1.1-31.12.2013</c:v>
                </c:pt>
              </c:strCache>
            </c:strRef>
          </c:cat>
          <c:val>
            <c:numRef>
              <c:f>ΔΕΙΚΤΕΣ!$B$120:$E$120</c:f>
              <c:numCache>
                <c:formatCode>0.000%</c:formatCode>
                <c:ptCount val="4"/>
                <c:pt idx="0">
                  <c:v>8.0556689196793235E-2</c:v>
                </c:pt>
                <c:pt idx="1">
                  <c:v>8.6870011736263894E-2</c:v>
                </c:pt>
                <c:pt idx="2">
                  <c:v>8.6880148948312905E-2</c:v>
                </c:pt>
                <c:pt idx="3">
                  <c:v>8.2351464845136543E-2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ΔΕΙΚΤΕΣ!$A$121</c:f>
              <c:strCache>
                <c:ptCount val="1"/>
                <c:pt idx="0">
                  <c:v>(ΑΠΑΙΤΗΣΕΙΣ+ΧΡΕΟΓΡΑΦΑ+ΔΙΑΘΕΣΙΜΑ+ΜΕΤΑΒ. ΛΟΓ .ΕΝΕΡΓ.)/ ΣΥΝΟΛΟ ΕΝΕΡΓΗΤΙΚΟΥ</c:v>
                </c:pt>
              </c:strCache>
            </c:strRef>
          </c:tx>
          <c:marker>
            <c:symbol val="none"/>
          </c:marker>
          <c:cat>
            <c:strRef>
              <c:f>ΔΕΙΚΤΕΣ!$B$5:$E$5</c:f>
              <c:strCache>
                <c:ptCount val="4"/>
                <c:pt idx="0">
                  <c:v>1.1-31.12.2010</c:v>
                </c:pt>
                <c:pt idx="1">
                  <c:v>1.1-31.12.2011</c:v>
                </c:pt>
                <c:pt idx="2">
                  <c:v>1.1-31.12.2012</c:v>
                </c:pt>
                <c:pt idx="3">
                  <c:v>1.1-31.12.2013</c:v>
                </c:pt>
              </c:strCache>
            </c:strRef>
          </c:cat>
          <c:val>
            <c:numRef>
              <c:f>ΔΕΙΚΤΕΣ!$B$121:$E$121</c:f>
              <c:numCache>
                <c:formatCode>0.000%</c:formatCode>
                <c:ptCount val="4"/>
                <c:pt idx="0">
                  <c:v>0.46174368313473552</c:v>
                </c:pt>
                <c:pt idx="1">
                  <c:v>0.54649322140787748</c:v>
                </c:pt>
                <c:pt idx="2">
                  <c:v>0.6030285575290717</c:v>
                </c:pt>
                <c:pt idx="3">
                  <c:v>0.64980344838604776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ΔΕΙΚΤΕΣ!$A$122</c:f>
              <c:strCache>
                <c:ptCount val="1"/>
                <c:pt idx="0">
                  <c:v>(ΧΡΗΜ/ΚΕΣ ΑΚΙΝΗΤ.+ΧΡΕΟΓΡΑΦΑ)/ΣΥΝΟΛΟ ΕΝΕΡΓΗΤΙΚΟΥ</c:v>
                </c:pt>
              </c:strCache>
            </c:strRef>
          </c:tx>
          <c:marker>
            <c:symbol val="none"/>
          </c:marker>
          <c:cat>
            <c:strRef>
              <c:f>ΔΕΙΚΤΕΣ!$B$5:$E$5</c:f>
              <c:strCache>
                <c:ptCount val="4"/>
                <c:pt idx="0">
                  <c:v>1.1-31.12.2010</c:v>
                </c:pt>
                <c:pt idx="1">
                  <c:v>1.1-31.12.2011</c:v>
                </c:pt>
                <c:pt idx="2">
                  <c:v>1.1-31.12.2012</c:v>
                </c:pt>
                <c:pt idx="3">
                  <c:v>1.1-31.12.2013</c:v>
                </c:pt>
              </c:strCache>
            </c:strRef>
          </c:cat>
          <c:val>
            <c:numRef>
              <c:f>ΔΕΙΚΤΕΣ!$B$122:$E$122</c:f>
              <c:numCache>
                <c:formatCode>0.000%</c:formatCode>
                <c:ptCount val="4"/>
                <c:pt idx="0">
                  <c:v>4.7090688274049892E-2</c:v>
                </c:pt>
                <c:pt idx="1">
                  <c:v>0.10674798693749533</c:v>
                </c:pt>
                <c:pt idx="2">
                  <c:v>0.10225955423056379</c:v>
                </c:pt>
                <c:pt idx="3">
                  <c:v>9.5379608096191365E-2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03072"/>
        <c:axId val="78404608"/>
      </c:lineChart>
      <c:catAx>
        <c:axId val="7840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78404608"/>
        <c:crosses val="autoZero"/>
        <c:auto val="1"/>
        <c:lblAlgn val="ctr"/>
        <c:lblOffset val="100"/>
        <c:noMultiLvlLbl val="0"/>
      </c:catAx>
      <c:valAx>
        <c:axId val="78404608"/>
        <c:scaling>
          <c:orientation val="minMax"/>
        </c:scaling>
        <c:delete val="0"/>
        <c:axPos val="l"/>
        <c:majorGridlines/>
        <c:numFmt formatCode="0.000%" sourceLinked="1"/>
        <c:majorTickMark val="out"/>
        <c:minorTickMark val="none"/>
        <c:tickLblPos val="nextTo"/>
        <c:crossAx val="78403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ΔΕΙΚΤΕΣ!$A$126</c:f>
              <c:strCache>
                <c:ptCount val="1"/>
                <c:pt idx="0">
                  <c:v>ΙΔΙΑ ΚΕΦΑΛΑΙΑ/ΣΥΝΟΛΟ ΠΑΘΗΤΙΚΟΥ</c:v>
                </c:pt>
              </c:strCache>
            </c:strRef>
          </c:tx>
          <c:marker>
            <c:symbol val="none"/>
          </c:marker>
          <c:cat>
            <c:strRef>
              <c:f>ΔΕΙΚΤΕΣ!$B$5:$E$5</c:f>
              <c:strCache>
                <c:ptCount val="4"/>
                <c:pt idx="0">
                  <c:v>1.1-31.12.2010</c:v>
                </c:pt>
                <c:pt idx="1">
                  <c:v>1.1-31.12.2011</c:v>
                </c:pt>
                <c:pt idx="2">
                  <c:v>1.1-31.12.2012</c:v>
                </c:pt>
                <c:pt idx="3">
                  <c:v>1.1-31.12.2013</c:v>
                </c:pt>
              </c:strCache>
            </c:strRef>
          </c:cat>
          <c:val>
            <c:numRef>
              <c:f>ΔΕΙΚΤΕΣ!$B$126:$E$126</c:f>
              <c:numCache>
                <c:formatCode>0.000%</c:formatCode>
                <c:ptCount val="4"/>
                <c:pt idx="0">
                  <c:v>0.56434059523534319</c:v>
                </c:pt>
                <c:pt idx="1">
                  <c:v>0.63239064032799608</c:v>
                </c:pt>
                <c:pt idx="2">
                  <c:v>0.70741439729299727</c:v>
                </c:pt>
                <c:pt idx="3">
                  <c:v>0.68082033919384288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ΔΕΙΚΤΕΣ!$A$127</c:f>
              <c:strCache>
                <c:ptCount val="1"/>
                <c:pt idx="0">
                  <c:v>ΥΠΟΧΡΕΩΣΕΙΣ/ΣΥΝΟΛΟ ΠΑΘΗΤΙΚΟΥ</c:v>
                </c:pt>
              </c:strCache>
            </c:strRef>
          </c:tx>
          <c:marker>
            <c:symbol val="none"/>
          </c:marker>
          <c:cat>
            <c:strRef>
              <c:f>ΔΕΙΚΤΕΣ!$B$5:$E$5</c:f>
              <c:strCache>
                <c:ptCount val="4"/>
                <c:pt idx="0">
                  <c:v>1.1-31.12.2010</c:v>
                </c:pt>
                <c:pt idx="1">
                  <c:v>1.1-31.12.2011</c:v>
                </c:pt>
                <c:pt idx="2">
                  <c:v>1.1-31.12.2012</c:v>
                </c:pt>
                <c:pt idx="3">
                  <c:v>1.1-31.12.2013</c:v>
                </c:pt>
              </c:strCache>
            </c:strRef>
          </c:cat>
          <c:val>
            <c:numRef>
              <c:f>ΔΕΙΚΤΕΣ!$B$127:$E$127</c:f>
              <c:numCache>
                <c:formatCode>0.000%</c:formatCode>
                <c:ptCount val="4"/>
                <c:pt idx="0">
                  <c:v>0.42996719063495448</c:v>
                </c:pt>
                <c:pt idx="1">
                  <c:v>0.36360658853867101</c:v>
                </c:pt>
                <c:pt idx="2">
                  <c:v>0.28860552438390003</c:v>
                </c:pt>
                <c:pt idx="3">
                  <c:v>0.31596856575569043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ΔΕΙΚΤΕΣ!$A$128</c:f>
              <c:strCache>
                <c:ptCount val="1"/>
                <c:pt idx="0">
                  <c:v>ΜΑΚΡΟΠΡΟΘΕΣΜΕΣ ΥΠΟΧΡΕΩΣΕΙΣ/ΣΥΝΟΛΟ ΠΑΘΗΤΙΚΟΥ</c:v>
                </c:pt>
              </c:strCache>
            </c:strRef>
          </c:tx>
          <c:marker>
            <c:symbol val="none"/>
          </c:marker>
          <c:cat>
            <c:strRef>
              <c:f>ΔΕΙΚΤΕΣ!$B$5:$E$5</c:f>
              <c:strCache>
                <c:ptCount val="4"/>
                <c:pt idx="0">
                  <c:v>1.1-31.12.2010</c:v>
                </c:pt>
                <c:pt idx="1">
                  <c:v>1.1-31.12.2011</c:v>
                </c:pt>
                <c:pt idx="2">
                  <c:v>1.1-31.12.2012</c:v>
                </c:pt>
                <c:pt idx="3">
                  <c:v>1.1-31.12.2013</c:v>
                </c:pt>
              </c:strCache>
            </c:strRef>
          </c:cat>
          <c:val>
            <c:numRef>
              <c:f>ΔΕΙΚΤΕΣ!$B$128:$E$128</c:f>
              <c:numCache>
                <c:formatCode>0.000%</c:formatCode>
                <c:ptCount val="4"/>
                <c:pt idx="0">
                  <c:v>0.21467793606423394</c:v>
                </c:pt>
                <c:pt idx="1">
                  <c:v>0.15077015901500507</c:v>
                </c:pt>
                <c:pt idx="2">
                  <c:v>8.7911765663358468E-2</c:v>
                </c:pt>
                <c:pt idx="3">
                  <c:v>6.3514153497071402E-2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ΔΕΙΚΤΕΣ!$A$129</c:f>
              <c:strCache>
                <c:ptCount val="1"/>
                <c:pt idx="0">
                  <c:v>(ΒΡΑΧΥΠΡΟΘΕΣΜΕΣ ΥΠΟΧΡΕΩΣΕΙΣ+ΜΕΤΑΒ.Λ ΛΟΓ. ΠΑΘΗΤΙΚΟΥ)/ΣΥΝΟΛΟ ΠΑΘΗΤΙΚΟΥ</c:v>
                </c:pt>
              </c:strCache>
            </c:strRef>
          </c:tx>
          <c:marker>
            <c:symbol val="none"/>
          </c:marker>
          <c:cat>
            <c:strRef>
              <c:f>ΔΕΙΚΤΕΣ!$B$5:$E$5</c:f>
              <c:strCache>
                <c:ptCount val="4"/>
                <c:pt idx="0">
                  <c:v>1.1-31.12.2010</c:v>
                </c:pt>
                <c:pt idx="1">
                  <c:v>1.1-31.12.2011</c:v>
                </c:pt>
                <c:pt idx="2">
                  <c:v>1.1-31.12.2012</c:v>
                </c:pt>
                <c:pt idx="3">
                  <c:v>1.1-31.12.2013</c:v>
                </c:pt>
              </c:strCache>
            </c:strRef>
          </c:cat>
          <c:val>
            <c:numRef>
              <c:f>ΔΕΙΚΤΕΣ!$B$129:$E$129</c:f>
              <c:numCache>
                <c:formatCode>0.000%</c:formatCode>
                <c:ptCount val="4"/>
                <c:pt idx="0">
                  <c:v>0.22098146870042296</c:v>
                </c:pt>
                <c:pt idx="1">
                  <c:v>0.21683920065699883</c:v>
                </c:pt>
                <c:pt idx="2">
                  <c:v>0.20467383704364422</c:v>
                </c:pt>
                <c:pt idx="3">
                  <c:v>0.25566550730908566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58336"/>
        <c:axId val="78559872"/>
      </c:lineChart>
      <c:catAx>
        <c:axId val="78558336"/>
        <c:scaling>
          <c:orientation val="minMax"/>
        </c:scaling>
        <c:delete val="0"/>
        <c:axPos val="b"/>
        <c:majorTickMark val="out"/>
        <c:minorTickMark val="none"/>
        <c:tickLblPos val="nextTo"/>
        <c:crossAx val="78559872"/>
        <c:crosses val="autoZero"/>
        <c:auto val="1"/>
        <c:lblAlgn val="ctr"/>
        <c:lblOffset val="100"/>
        <c:noMultiLvlLbl val="0"/>
      </c:catAx>
      <c:valAx>
        <c:axId val="78559872"/>
        <c:scaling>
          <c:orientation val="minMax"/>
        </c:scaling>
        <c:delete val="0"/>
        <c:axPos val="l"/>
        <c:majorGridlines/>
        <c:numFmt formatCode="0.000%" sourceLinked="1"/>
        <c:majorTickMark val="out"/>
        <c:minorTickMark val="none"/>
        <c:tickLblPos val="nextTo"/>
        <c:crossAx val="78558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ΔΕΙΚΤΕΣ!$A$135</c:f>
              <c:strCache>
                <c:ptCount val="1"/>
                <c:pt idx="0">
                  <c:v>ΜΙΚΤΟ ΠΕΡΙΘΩΡΙΟ ΚΕΡΔΟΥΣ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ΔΕΙΚΤΕΣ!$B$135:$E$135</c:f>
              <c:numCache>
                <c:formatCode>0.000%</c:formatCode>
                <c:ptCount val="4"/>
                <c:pt idx="0">
                  <c:v>0.37334651176083666</c:v>
                </c:pt>
                <c:pt idx="1">
                  <c:v>0.35985552733923321</c:v>
                </c:pt>
                <c:pt idx="2">
                  <c:v>0.38537631707816195</c:v>
                </c:pt>
                <c:pt idx="3">
                  <c:v>0.42181010105785344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ΔΕΙΚΤΕΣ!$A$137</c:f>
              <c:strCache>
                <c:ptCount val="1"/>
                <c:pt idx="0">
                  <c:v>ΚΑΘΑΡΟ ΠΕΡΙΘΩΡΙΟ ΚΕΡΔΟΥΣ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ΔΕΙΚΤΕΣ!$B$137:$E$137</c:f>
              <c:numCache>
                <c:formatCode>0.000%</c:formatCode>
                <c:ptCount val="4"/>
                <c:pt idx="0">
                  <c:v>0.10391530551315313</c:v>
                </c:pt>
                <c:pt idx="1">
                  <c:v>9.4621189360110158E-2</c:v>
                </c:pt>
                <c:pt idx="2">
                  <c:v>0.13570382311639337</c:v>
                </c:pt>
                <c:pt idx="3">
                  <c:v>0.1406407085126232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68448"/>
        <c:axId val="86582016"/>
      </c:lineChart>
      <c:catAx>
        <c:axId val="78568448"/>
        <c:scaling>
          <c:orientation val="minMax"/>
        </c:scaling>
        <c:delete val="0"/>
        <c:axPos val="b"/>
        <c:majorTickMark val="out"/>
        <c:minorTickMark val="none"/>
        <c:tickLblPos val="nextTo"/>
        <c:crossAx val="86582016"/>
        <c:crosses val="autoZero"/>
        <c:auto val="1"/>
        <c:lblAlgn val="ctr"/>
        <c:lblOffset val="100"/>
        <c:noMultiLvlLbl val="0"/>
      </c:catAx>
      <c:valAx>
        <c:axId val="86582016"/>
        <c:scaling>
          <c:orientation val="minMax"/>
        </c:scaling>
        <c:delete val="0"/>
        <c:axPos val="l"/>
        <c:majorGridlines/>
        <c:numFmt formatCode="0.000%" sourceLinked="1"/>
        <c:majorTickMark val="out"/>
        <c:minorTickMark val="none"/>
        <c:tickLblPos val="nextTo"/>
        <c:crossAx val="78568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ΔΕΙΚΤΕΣ!$A$143</c:f>
              <c:strCache>
                <c:ptCount val="1"/>
                <c:pt idx="0">
                  <c:v>ΧΡΗΜ/ΚΗ ΑΠΟΔΟΤΙΚΟΤΗΤΑ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ΔΕΙΚΤΕΣ!$B$143:$E$143</c:f>
              <c:numCache>
                <c:formatCode>0.000%</c:formatCode>
                <c:ptCount val="4"/>
                <c:pt idx="0">
                  <c:v>0.14328292940162224</c:v>
                </c:pt>
                <c:pt idx="1">
                  <c:v>0.12318455485676363</c:v>
                </c:pt>
                <c:pt idx="2">
                  <c:v>0.15346710868870259</c:v>
                </c:pt>
                <c:pt idx="3">
                  <c:v>0.14197930597057801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ΔΕΙΚΤΕΣ!$A$145</c:f>
              <c:strCache>
                <c:ptCount val="1"/>
                <c:pt idx="0">
                  <c:v>ΒΙΟΜΗΧΑΝΙΚΗ ΑΠΟΔΟΤΙΚΟΤΗΤΑ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ΔΕΙΚΤΕΣ!$B$145:$E$145</c:f>
              <c:numCache>
                <c:formatCode>0.000%</c:formatCode>
                <c:ptCount val="4"/>
                <c:pt idx="0">
                  <c:v>9.8184961816227198E-2</c:v>
                </c:pt>
                <c:pt idx="1">
                  <c:v>9.4791610083389308E-2</c:v>
                </c:pt>
                <c:pt idx="2">
                  <c:v>0.11297250430802942</c:v>
                </c:pt>
                <c:pt idx="3">
                  <c:v>0.12472757670653782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02880"/>
        <c:axId val="86604416"/>
      </c:lineChart>
      <c:catAx>
        <c:axId val="86602880"/>
        <c:scaling>
          <c:orientation val="minMax"/>
        </c:scaling>
        <c:delete val="0"/>
        <c:axPos val="b"/>
        <c:majorTickMark val="out"/>
        <c:minorTickMark val="none"/>
        <c:tickLblPos val="nextTo"/>
        <c:crossAx val="86604416"/>
        <c:crosses val="autoZero"/>
        <c:auto val="1"/>
        <c:lblAlgn val="ctr"/>
        <c:lblOffset val="100"/>
        <c:noMultiLvlLbl val="0"/>
      </c:catAx>
      <c:valAx>
        <c:axId val="86604416"/>
        <c:scaling>
          <c:orientation val="minMax"/>
        </c:scaling>
        <c:delete val="0"/>
        <c:axPos val="l"/>
        <c:majorGridlines/>
        <c:numFmt formatCode="0.000%" sourceLinked="1"/>
        <c:majorTickMark val="out"/>
        <c:minorTickMark val="none"/>
        <c:tickLblPos val="nextTo"/>
        <c:crossAx val="86602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ΔΕΙΚΤΕΣ!$A$151</c:f>
              <c:strCache>
                <c:ptCount val="1"/>
                <c:pt idx="0">
                  <c:v>ΔΕΙΚΤΗΣ ΚΥΚΛΟΦΟΡΙΑΣ ΕΝΕΡΓΗΤΙΚΟΥ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ΔΕΙΚΤΕΣ!$B$151:$E$151</c:f>
              <c:numCache>
                <c:formatCode>0.000%</c:formatCode>
                <c:ptCount val="4"/>
                <c:pt idx="0">
                  <c:v>0.7781372846499518</c:v>
                </c:pt>
                <c:pt idx="1">
                  <c:v>0.82329085114236433</c:v>
                </c:pt>
                <c:pt idx="2">
                  <c:v>0.80001314409691449</c:v>
                </c:pt>
                <c:pt idx="3">
                  <c:v>0.68730028646520502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ΔΕΙΚΤΕΣ!$A$153</c:f>
              <c:strCache>
                <c:ptCount val="1"/>
                <c:pt idx="0">
                  <c:v>ΔΕΙΚΤΗΣ ΚΥΚΛΟΦΟΡΙΑΣ ΙΔΙΩΝ ΚΕΦΑΛΑΙΩΝ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ΔΕΙΚΤΕΣ!$B$153:$E$153</c:f>
              <c:numCache>
                <c:formatCode>0.000%</c:formatCode>
                <c:ptCount val="4"/>
                <c:pt idx="0">
                  <c:v>1.3788433637765338</c:v>
                </c:pt>
                <c:pt idx="1">
                  <c:v>1.3018707087684849</c:v>
                </c:pt>
                <c:pt idx="2">
                  <c:v>1.1308974586299874</c:v>
                </c:pt>
                <c:pt idx="3">
                  <c:v>1.0095178520651058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ΔΕΙΚΤΕΣ!$A$155</c:f>
              <c:strCache>
                <c:ptCount val="1"/>
                <c:pt idx="0">
                  <c:v>ΔΕΙΚΤΗΣ ΚΥΚΛΟΦΟΡΙΑΣ ΥΠΟΧΡΕΩΣΕΩΝ</c:v>
                </c:pt>
              </c:strCache>
            </c:strRef>
          </c:tx>
          <c:marker>
            <c:symbol val="none"/>
          </c:marker>
          <c:val>
            <c:numRef>
              <c:f>ΔΕΙΚΤΕΣ!$B$155:$E$155</c:f>
              <c:numCache>
                <c:formatCode>0.000%</c:formatCode>
                <c:ptCount val="4"/>
                <c:pt idx="0">
                  <c:v>1.8097596784090357</c:v>
                </c:pt>
                <c:pt idx="1">
                  <c:v>2.2642352396615166</c:v>
                </c:pt>
                <c:pt idx="2">
                  <c:v>2.7719952547850251</c:v>
                </c:pt>
                <c:pt idx="3">
                  <c:v>2.1752172872684792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44224"/>
        <c:axId val="86645760"/>
      </c:lineChart>
      <c:catAx>
        <c:axId val="86644224"/>
        <c:scaling>
          <c:orientation val="minMax"/>
        </c:scaling>
        <c:delete val="0"/>
        <c:axPos val="b"/>
        <c:majorTickMark val="out"/>
        <c:minorTickMark val="none"/>
        <c:tickLblPos val="nextTo"/>
        <c:crossAx val="86645760"/>
        <c:crosses val="autoZero"/>
        <c:auto val="1"/>
        <c:lblAlgn val="ctr"/>
        <c:lblOffset val="100"/>
        <c:noMultiLvlLbl val="0"/>
      </c:catAx>
      <c:valAx>
        <c:axId val="86645760"/>
        <c:scaling>
          <c:orientation val="minMax"/>
        </c:scaling>
        <c:delete val="0"/>
        <c:axPos val="l"/>
        <c:majorGridlines/>
        <c:numFmt formatCode="0.000%" sourceLinked="1"/>
        <c:majorTickMark val="out"/>
        <c:minorTickMark val="none"/>
        <c:tickLblPos val="nextTo"/>
        <c:crossAx val="86644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ΔΕΙΚΤΕΣ!$A$161</c:f>
              <c:strCache>
                <c:ptCount val="1"/>
                <c:pt idx="0">
                  <c:v>ΜΕΣΗ ΠΕΡΙΟΔΟΣ ΕΙΣΠΡΑΞΗΣ ΑΠΑΙΤΗΣΕΩΝ (ΗΜΕΡΕΣ)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ΔΕΙΚΤΕΣ!$B$161:$E$161</c:f>
              <c:numCache>
                <c:formatCode>0.00</c:formatCode>
                <c:ptCount val="4"/>
                <c:pt idx="0">
                  <c:v>159.93175004552</c:v>
                </c:pt>
                <c:pt idx="1">
                  <c:v>144.67230132377415</c:v>
                </c:pt>
                <c:pt idx="2">
                  <c:v>139.06411074933288</c:v>
                </c:pt>
                <c:pt idx="3">
                  <c:v>137.72091440426658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ΔΕΙΚΤΕΣ!$A$163</c:f>
              <c:strCache>
                <c:ptCount val="1"/>
                <c:pt idx="0">
                  <c:v>ΤΑΧΥΤΗΤΑ ΚΥΚΛΟΦΟΡΙΑΣ ΑΠΟΘΕΜΑΤΩΝ (ΗΜΕΡΕΣ)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ΔΕΙΚΤΕΣ!$B$163:$E$163</c:f>
              <c:numCache>
                <c:formatCode>0.00</c:formatCode>
                <c:ptCount val="4"/>
                <c:pt idx="0">
                  <c:v>60.299093967898393</c:v>
                </c:pt>
                <c:pt idx="1">
                  <c:v>60.163273097768013</c:v>
                </c:pt>
                <c:pt idx="2">
                  <c:v>64.492172682386524</c:v>
                </c:pt>
                <c:pt idx="3">
                  <c:v>75.639241997129986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ΔΕΙΚΤΕΣ!$A$167</c:f>
              <c:strCache>
                <c:ptCount val="1"/>
                <c:pt idx="0">
                  <c:v>ΒΑΣΙΚΟ ΔΙΑΣΤΗΜΑ ΒΙΩΣΙΜΟΤΗΤΑΣ (ΗΜΕΡΕΣ)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ΔΕΙΚΤΕΣ!$B$167:$E$167</c:f>
              <c:numCache>
                <c:formatCode>0.000</c:formatCode>
                <c:ptCount val="4"/>
                <c:pt idx="0">
                  <c:v>324.74029274024736</c:v>
                </c:pt>
                <c:pt idx="1">
                  <c:v>356.92303054822275</c:v>
                </c:pt>
                <c:pt idx="2">
                  <c:v>422.91409806733674</c:v>
                </c:pt>
                <c:pt idx="3">
                  <c:v>567.74020416950202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80320"/>
        <c:axId val="86681856"/>
      </c:lineChart>
      <c:catAx>
        <c:axId val="86680320"/>
        <c:scaling>
          <c:orientation val="minMax"/>
        </c:scaling>
        <c:delete val="0"/>
        <c:axPos val="b"/>
        <c:majorTickMark val="out"/>
        <c:minorTickMark val="none"/>
        <c:tickLblPos val="nextTo"/>
        <c:crossAx val="86681856"/>
        <c:crosses val="autoZero"/>
        <c:auto val="1"/>
        <c:lblAlgn val="ctr"/>
        <c:lblOffset val="100"/>
        <c:noMultiLvlLbl val="0"/>
      </c:catAx>
      <c:valAx>
        <c:axId val="866818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6680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ΔΕΙΚΤΕΣ!$A$169</c:f>
              <c:strCache>
                <c:ptCount val="1"/>
                <c:pt idx="0">
                  <c:v>ΔΕΙΚΤΗΣ ΣΗΜΑΣΙΑΣ ΧΡΗΜ/ΚΩΝ ΕΞΟΔΩΝ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ΔΕΙΚΤΕΣ!$B$169:$E$169</c:f>
              <c:numCache>
                <c:formatCode>0.000%</c:formatCode>
                <c:ptCount val="4"/>
                <c:pt idx="0">
                  <c:v>8.2306794070807834E-3</c:v>
                </c:pt>
                <c:pt idx="1">
                  <c:v>7.7346257660495972E-3</c:v>
                </c:pt>
                <c:pt idx="2">
                  <c:v>5.5711881982373427E-3</c:v>
                </c:pt>
                <c:pt idx="3">
                  <c:v>5.0319361691590538E-3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ΔΕΙΚΤΕΣ!$A$171</c:f>
              <c:strCache>
                <c:ptCount val="1"/>
                <c:pt idx="0">
                  <c:v>ΔΕΙΚΤΗΣ ΣΗΜΑΣΙΑΣ ΓΕΝΙΚΩΝ ΚΑΙ ΔΙΟΙΚΗΤΙΚΩΝ ΕΞΟΔΩΝ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ΔΕΙΚΤΕΣ!$B$172:$E$172</c:f>
              <c:numCache>
                <c:formatCode>0.000%</c:formatCode>
                <c:ptCount val="4"/>
                <c:pt idx="0">
                  <c:v>3.0884326667997564E-2</c:v>
                </c:pt>
                <c:pt idx="1">
                  <c:v>3.0724819478111554E-2</c:v>
                </c:pt>
                <c:pt idx="2">
                  <c:v>3.094641513781567E-2</c:v>
                </c:pt>
                <c:pt idx="3">
                  <c:v>2.6636245841583084E-2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ΔΕΙΚΤΕΣ!$A$173</c:f>
              <c:strCache>
                <c:ptCount val="1"/>
                <c:pt idx="0">
                  <c:v>ΔΕΙΚΤΗΣ ΣΗΜΑΣΙΑΣ ΕΞΟΔΩΝ ΛΕΙΤΟΥΡΓΙΑΣ ΔΙΑΘΕΣΗΣ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ΔΕΙΚΤΕΣ!$B$174:$E$174</c:f>
              <c:numCache>
                <c:formatCode>0.000%</c:formatCode>
                <c:ptCount val="4"/>
                <c:pt idx="0">
                  <c:v>0.21628426201981613</c:v>
                </c:pt>
                <c:pt idx="1">
                  <c:v>0.21408733814931713</c:v>
                </c:pt>
                <c:pt idx="2">
                  <c:v>0.21437822960096745</c:v>
                </c:pt>
                <c:pt idx="3">
                  <c:v>0.21549807516579622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98112"/>
        <c:axId val="87499904"/>
      </c:lineChart>
      <c:catAx>
        <c:axId val="87498112"/>
        <c:scaling>
          <c:orientation val="minMax"/>
        </c:scaling>
        <c:delete val="0"/>
        <c:axPos val="b"/>
        <c:majorTickMark val="out"/>
        <c:minorTickMark val="none"/>
        <c:tickLblPos val="nextTo"/>
        <c:crossAx val="87499904"/>
        <c:crosses val="autoZero"/>
        <c:auto val="1"/>
        <c:lblAlgn val="ctr"/>
        <c:lblOffset val="100"/>
        <c:noMultiLvlLbl val="0"/>
      </c:catAx>
      <c:valAx>
        <c:axId val="87499904"/>
        <c:scaling>
          <c:orientation val="minMax"/>
        </c:scaling>
        <c:delete val="0"/>
        <c:axPos val="l"/>
        <c:majorGridlines/>
        <c:numFmt formatCode="0.000%" sourceLinked="1"/>
        <c:majorTickMark val="out"/>
        <c:minorTickMark val="none"/>
        <c:tickLblPos val="nextTo"/>
        <c:crossAx val="87498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ΔΕΙΚΤΕΣ!$A$191</c:f>
              <c:strCache>
                <c:ptCount val="1"/>
                <c:pt idx="0">
                  <c:v>ΔΕΙΚΤΗΣ ΓΕΝΙΚΗΣ ΡΕΥΣΤΟΤΗΤΑΣ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ΔΕΙΚΤΕΣ!$B$191:$E$191</c:f>
              <c:numCache>
                <c:formatCode>0.000</c:formatCode>
                <c:ptCount val="4"/>
                <c:pt idx="0">
                  <c:v>2.4886312941449473</c:v>
                </c:pt>
                <c:pt idx="1">
                  <c:v>2.9457759513041224</c:v>
                </c:pt>
                <c:pt idx="2">
                  <c:v>3.4146129410323893</c:v>
                </c:pt>
                <c:pt idx="3">
                  <c:v>2.8874469954972861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ΔΕΙΚΤΕΣ!$A$193:$B$193</c:f>
              <c:strCache>
                <c:ptCount val="1"/>
                <c:pt idx="0">
                  <c:v>ΔΕΙΚΤΗΣ ΑΜΕΣΗΣ ΡΕΥΣΤΟΤΗΤΑΣ 2,114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ΔΕΙΚΤΕΣ!$B$193:$E$193</c:f>
              <c:numCache>
                <c:formatCode>0.000</c:formatCode>
                <c:ptCount val="4"/>
                <c:pt idx="0">
                  <c:v>2.1144524278684091</c:v>
                </c:pt>
                <c:pt idx="1">
                  <c:v>2.5376220843618817</c:v>
                </c:pt>
                <c:pt idx="2">
                  <c:v>2.9817138339441107</c:v>
                </c:pt>
                <c:pt idx="3">
                  <c:v>2.5612436857259593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ΔΕΙΚΤΕΣ!$A$195</c:f>
              <c:strCache>
                <c:ptCount val="1"/>
                <c:pt idx="0">
                  <c:v>ΔΕΙΚΤΗΣ ΚΑΛΥΨΗΣ ΑΝΑΓΚΩΝ ΣΕ ΚΚ ΑΠΟ ΔΙΑΡΚΗ ΚΕΦΑΛΑΙΑ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ΔΕΙΚΤΕΣ!$B$195:$E$195</c:f>
              <c:numCache>
                <c:formatCode>0.000</c:formatCode>
                <c:ptCount val="4"/>
                <c:pt idx="0">
                  <c:v>1.2100817342265753</c:v>
                </c:pt>
                <c:pt idx="1">
                  <c:v>1.5328239341329786</c:v>
                </c:pt>
                <c:pt idx="2">
                  <c:v>1.8693780694950606</c:v>
                </c:pt>
                <c:pt idx="3">
                  <c:v>2.5672398004624828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ΔΕΙΚΤΕΣ!$A$197</c:f>
              <c:strCache>
                <c:ptCount val="1"/>
                <c:pt idx="0">
                  <c:v>ΔΕΙΚΤΗΣ ΚΕΦΑΛΑΙΟΥ ΚΙΝΗΣΗΣ</c:v>
                </c:pt>
              </c:strCache>
            </c:strRef>
          </c:tx>
          <c:marker>
            <c:symbol val="none"/>
          </c:marker>
          <c:val>
            <c:numRef>
              <c:f>ΔΕΙΚΤΕΣ!$B$197:$E$197</c:f>
              <c:numCache>
                <c:formatCode>#,##0.00</c:formatCode>
                <c:ptCount val="4"/>
                <c:pt idx="0">
                  <c:v>1.7020300743260579</c:v>
                </c:pt>
                <c:pt idx="1">
                  <c:v>2.1360672745919578</c:v>
                </c:pt>
                <c:pt idx="2">
                  <c:v>2.5648129424128814</c:v>
                </c:pt>
                <c:pt idx="3">
                  <c:v>2.7789738526485244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38304"/>
        <c:axId val="87548288"/>
      </c:lineChart>
      <c:catAx>
        <c:axId val="87538304"/>
        <c:scaling>
          <c:orientation val="minMax"/>
        </c:scaling>
        <c:delete val="0"/>
        <c:axPos val="b"/>
        <c:majorTickMark val="out"/>
        <c:minorTickMark val="none"/>
        <c:tickLblPos val="nextTo"/>
        <c:crossAx val="87548288"/>
        <c:crosses val="autoZero"/>
        <c:auto val="1"/>
        <c:lblAlgn val="ctr"/>
        <c:lblOffset val="100"/>
        <c:noMultiLvlLbl val="0"/>
      </c:catAx>
      <c:valAx>
        <c:axId val="87548288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87538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ΔΕΙΚΤΕΣ!$A$187</c:f>
              <c:strCache>
                <c:ptCount val="1"/>
                <c:pt idx="0">
                  <c:v>ΔΕΙΚΤΗΣ ΣΥΝΟΛΙΚΗΣ ΙΚΑΝΟΤΗΤΑΣ ΔΑΝΕΙΣΜΟΥ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ΔΕΙΚΤΕΣ!$B$187:$E$187</c:f>
              <c:numCache>
                <c:formatCode>0.000%</c:formatCode>
                <c:ptCount val="4"/>
                <c:pt idx="0">
                  <c:v>0.42996719063495448</c:v>
                </c:pt>
                <c:pt idx="1">
                  <c:v>0.36360658853867101</c:v>
                </c:pt>
                <c:pt idx="2">
                  <c:v>0.28860552438389997</c:v>
                </c:pt>
                <c:pt idx="3">
                  <c:v>0.31596856575569043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ΔΕΙΚΤΕΣ!$A$189</c:f>
              <c:strCache>
                <c:ptCount val="1"/>
                <c:pt idx="0">
                  <c:v>ΔΕΙΚΤΗΣ ΜΑΚΡΟΠΡΟΘΕΣΜΗΣ ΙΚΑΝΟΤΗΤΑΣ ΔΑΝΕΙΣΜΟΥ</c:v>
                </c:pt>
              </c:strCache>
            </c:strRef>
          </c:tx>
          <c:marker>
            <c:symbol val="none"/>
          </c:marker>
          <c:cat>
            <c:strRef>
              <c:f>ΔΕΙΚΤΕΣ!$B$36:$E$36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31.12.2013</c:v>
                </c:pt>
              </c:strCache>
            </c:strRef>
          </c:cat>
          <c:val>
            <c:numRef>
              <c:f>ΔΕΙΚΤΕΣ!$B$189:$E$189</c:f>
              <c:numCache>
                <c:formatCode>0.000%</c:formatCode>
                <c:ptCount val="4"/>
                <c:pt idx="0">
                  <c:v>0.72442512284514826</c:v>
                </c:pt>
                <c:pt idx="1">
                  <c:v>0.80748505397424486</c:v>
                </c:pt>
                <c:pt idx="2">
                  <c:v>0.88946451184684261</c:v>
                </c:pt>
                <c:pt idx="3">
                  <c:v>0.91466987742640371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297024"/>
        <c:axId val="87315200"/>
      </c:lineChart>
      <c:catAx>
        <c:axId val="87297024"/>
        <c:scaling>
          <c:orientation val="minMax"/>
        </c:scaling>
        <c:delete val="0"/>
        <c:axPos val="b"/>
        <c:majorTickMark val="out"/>
        <c:minorTickMark val="none"/>
        <c:tickLblPos val="nextTo"/>
        <c:crossAx val="87315200"/>
        <c:crosses val="autoZero"/>
        <c:auto val="1"/>
        <c:lblAlgn val="ctr"/>
        <c:lblOffset val="100"/>
        <c:noMultiLvlLbl val="0"/>
      </c:catAx>
      <c:valAx>
        <c:axId val="87315200"/>
        <c:scaling>
          <c:orientation val="minMax"/>
        </c:scaling>
        <c:delete val="0"/>
        <c:axPos val="l"/>
        <c:majorGridlines/>
        <c:numFmt formatCode="0.000%" sourceLinked="1"/>
        <c:majorTickMark val="out"/>
        <c:minorTickMark val="none"/>
        <c:tickLblPos val="nextTo"/>
        <c:crossAx val="87297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114</xdr:row>
      <xdr:rowOff>200025</xdr:rowOff>
    </xdr:from>
    <xdr:to>
      <xdr:col>17</xdr:col>
      <xdr:colOff>447675</xdr:colOff>
      <xdr:row>127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115</xdr:row>
      <xdr:rowOff>0</xdr:rowOff>
    </xdr:from>
    <xdr:to>
      <xdr:col>29</xdr:col>
      <xdr:colOff>304800</xdr:colOff>
      <xdr:row>127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161924</xdr:colOff>
      <xdr:row>131</xdr:row>
      <xdr:rowOff>152400</xdr:rowOff>
    </xdr:from>
    <xdr:to>
      <xdr:col>14</xdr:col>
      <xdr:colOff>257175</xdr:colOff>
      <xdr:row>139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142875</xdr:colOff>
      <xdr:row>140</xdr:row>
      <xdr:rowOff>161925</xdr:rowOff>
    </xdr:from>
    <xdr:to>
      <xdr:col>14</xdr:col>
      <xdr:colOff>238126</xdr:colOff>
      <xdr:row>148</xdr:row>
      <xdr:rowOff>9525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180975</xdr:colOff>
      <xdr:row>149</xdr:row>
      <xdr:rowOff>38100</xdr:rowOff>
    </xdr:from>
    <xdr:to>
      <xdr:col>14</xdr:col>
      <xdr:colOff>447675</xdr:colOff>
      <xdr:row>158</xdr:row>
      <xdr:rowOff>190499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180975</xdr:colOff>
      <xdr:row>160</xdr:row>
      <xdr:rowOff>38100</xdr:rowOff>
    </xdr:from>
    <xdr:to>
      <xdr:col>14</xdr:col>
      <xdr:colOff>447675</xdr:colOff>
      <xdr:row>170</xdr:row>
      <xdr:rowOff>104775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160</xdr:row>
      <xdr:rowOff>28575</xdr:rowOff>
    </xdr:from>
    <xdr:to>
      <xdr:col>23</xdr:col>
      <xdr:colOff>266700</xdr:colOff>
      <xdr:row>170</xdr:row>
      <xdr:rowOff>95250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185</xdr:row>
      <xdr:rowOff>190499</xdr:rowOff>
    </xdr:from>
    <xdr:to>
      <xdr:col>15</xdr:col>
      <xdr:colOff>66675</xdr:colOff>
      <xdr:row>202</xdr:row>
      <xdr:rowOff>28575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0</xdr:colOff>
      <xdr:row>186</xdr:row>
      <xdr:rowOff>0</xdr:rowOff>
    </xdr:from>
    <xdr:to>
      <xdr:col>24</xdr:col>
      <xdr:colOff>142875</xdr:colOff>
      <xdr:row>194</xdr:row>
      <xdr:rowOff>114300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7"/>
  <sheetViews>
    <sheetView tabSelected="1" workbookViewId="0">
      <selection activeCell="E179" sqref="E179"/>
    </sheetView>
  </sheetViews>
  <sheetFormatPr defaultRowHeight="15" x14ac:dyDescent="0.25"/>
  <cols>
    <col min="1" max="1" width="68.28515625" customWidth="1"/>
    <col min="2" max="2" width="26.85546875" customWidth="1"/>
    <col min="3" max="3" width="21.5703125" customWidth="1"/>
    <col min="4" max="4" width="18.5703125" customWidth="1"/>
    <col min="5" max="5" width="22.7109375" customWidth="1"/>
  </cols>
  <sheetData>
    <row r="1" spans="1:5" ht="26.25" x14ac:dyDescent="0.4">
      <c r="A1" s="38" t="s">
        <v>0</v>
      </c>
      <c r="B1" s="38"/>
      <c r="C1" s="38"/>
      <c r="D1" s="38"/>
      <c r="E1" s="38"/>
    </row>
    <row r="3" spans="1:5" ht="19.5" thickBot="1" x14ac:dyDescent="0.35">
      <c r="A3" s="44" t="s">
        <v>1</v>
      </c>
      <c r="B3" s="45"/>
      <c r="C3" s="45"/>
      <c r="D3" s="45"/>
      <c r="E3" s="45"/>
    </row>
    <row r="4" spans="1:5" ht="15.75" thickTop="1" x14ac:dyDescent="0.25"/>
    <row r="5" spans="1:5" ht="15.75" x14ac:dyDescent="0.25">
      <c r="B5" s="2" t="s">
        <v>2</v>
      </c>
      <c r="C5" s="2" t="s">
        <v>3</v>
      </c>
      <c r="D5" s="2" t="s">
        <v>4</v>
      </c>
      <c r="E5" s="2" t="s">
        <v>5</v>
      </c>
    </row>
    <row r="7" spans="1:5" x14ac:dyDescent="0.25">
      <c r="A7" s="9" t="s">
        <v>6</v>
      </c>
      <c r="B7" s="1">
        <v>69005653.349999994</v>
      </c>
      <c r="C7" s="1">
        <v>73544862.700000003</v>
      </c>
      <c r="D7" s="1">
        <v>74602258.120000005</v>
      </c>
      <c r="E7" s="1">
        <v>68714713.060000002</v>
      </c>
    </row>
    <row r="8" spans="1:5" x14ac:dyDescent="0.25">
      <c r="A8" t="s">
        <v>7</v>
      </c>
      <c r="B8" s="1">
        <v>-43242633.380000003</v>
      </c>
      <c r="C8" s="1">
        <v>-47079337.350000001</v>
      </c>
      <c r="D8" s="1">
        <v>-45852314.640000001</v>
      </c>
      <c r="E8" s="1">
        <v>-39730153</v>
      </c>
    </row>
    <row r="9" spans="1:5" s="3" customFormat="1" x14ac:dyDescent="0.25">
      <c r="A9" s="3" t="s">
        <v>8</v>
      </c>
      <c r="B9" s="8">
        <f>B7+B8</f>
        <v>25763019.969999991</v>
      </c>
      <c r="C9" s="8">
        <f t="shared" ref="C9:E9" si="0">C7+C8</f>
        <v>26465525.350000001</v>
      </c>
      <c r="D9" s="8">
        <f t="shared" si="0"/>
        <v>28749943.480000004</v>
      </c>
      <c r="E9" s="8">
        <f t="shared" si="0"/>
        <v>28984560.060000002</v>
      </c>
    </row>
    <row r="10" spans="1:5" x14ac:dyDescent="0.25">
      <c r="A10" t="s">
        <v>9</v>
      </c>
      <c r="B10" s="1">
        <v>2144.4</v>
      </c>
      <c r="C10" s="1">
        <v>6919.2</v>
      </c>
      <c r="D10" s="1">
        <v>86660.81</v>
      </c>
      <c r="E10" s="1">
        <v>123608.61</v>
      </c>
    </row>
    <row r="11" spans="1:5" x14ac:dyDescent="0.25">
      <c r="A11" t="s">
        <v>10</v>
      </c>
      <c r="B11" s="1">
        <v>-2131193.14</v>
      </c>
      <c r="C11" s="1">
        <v>-2259652.63</v>
      </c>
      <c r="D11" s="1">
        <v>-2308672.4500000002</v>
      </c>
      <c r="E11" s="1">
        <v>-1830301.99</v>
      </c>
    </row>
    <row r="12" spans="1:5" x14ac:dyDescent="0.25">
      <c r="A12" t="s">
        <v>11</v>
      </c>
      <c r="B12" s="1">
        <v>-2036.62</v>
      </c>
      <c r="C12" s="1">
        <v>0</v>
      </c>
      <c r="D12" s="1">
        <v>0</v>
      </c>
      <c r="E12" s="1">
        <v>0</v>
      </c>
    </row>
    <row r="13" spans="1:5" x14ac:dyDescent="0.25">
      <c r="A13" t="s">
        <v>12</v>
      </c>
      <c r="B13" s="1">
        <v>-14924836.810000001</v>
      </c>
      <c r="C13" s="1">
        <v>-15745023.890000001</v>
      </c>
      <c r="D13" s="1">
        <v>-15993100.02</v>
      </c>
      <c r="E13" s="1">
        <v>-14807888.4</v>
      </c>
    </row>
    <row r="14" spans="1:5" s="3" customFormat="1" x14ac:dyDescent="0.25">
      <c r="A14" s="3" t="s">
        <v>154</v>
      </c>
      <c r="B14" s="8">
        <f>SUM(B9:B13)</f>
        <v>8707097.7999999877</v>
      </c>
      <c r="C14" s="8">
        <f t="shared" ref="C14:D14" si="1">SUM(C9:C13)</f>
        <v>8467768.0300000012</v>
      </c>
      <c r="D14" s="8">
        <f t="shared" si="1"/>
        <v>10534831.820000004</v>
      </c>
      <c r="E14" s="8">
        <f>SUM(E9:E13)</f>
        <v>12469978.280000003</v>
      </c>
    </row>
    <row r="15" spans="1:5" x14ac:dyDescent="0.25">
      <c r="A15" t="s">
        <v>13</v>
      </c>
      <c r="B15" s="1">
        <v>0</v>
      </c>
      <c r="C15" s="1">
        <v>0</v>
      </c>
      <c r="D15" s="1">
        <v>2448.79</v>
      </c>
      <c r="E15" s="1">
        <v>0</v>
      </c>
    </row>
    <row r="16" spans="1:5" x14ac:dyDescent="0.25">
      <c r="A16" t="s">
        <v>14</v>
      </c>
      <c r="B16" s="1">
        <v>42386.33</v>
      </c>
      <c r="C16" s="1">
        <v>55358.239999999998</v>
      </c>
      <c r="D16" s="1">
        <v>0</v>
      </c>
      <c r="E16" s="1">
        <v>0</v>
      </c>
    </row>
    <row r="17" spans="1:5" x14ac:dyDescent="0.25">
      <c r="A17" t="s">
        <v>15</v>
      </c>
      <c r="B17" s="1">
        <v>78180.86</v>
      </c>
      <c r="C17" s="1">
        <v>271165.65000000002</v>
      </c>
      <c r="D17" s="1">
        <v>516955.94</v>
      </c>
      <c r="E17" s="1">
        <v>545651.54</v>
      </c>
    </row>
    <row r="18" spans="1:5" x14ac:dyDescent="0.25">
      <c r="A18" t="s">
        <v>16</v>
      </c>
      <c r="B18" s="1">
        <v>0</v>
      </c>
      <c r="C18" s="1">
        <v>0</v>
      </c>
      <c r="D18" s="1">
        <v>0</v>
      </c>
      <c r="E18" s="1">
        <v>-135339.07999999999</v>
      </c>
    </row>
    <row r="19" spans="1:5" x14ac:dyDescent="0.25">
      <c r="A19" t="s">
        <v>17</v>
      </c>
      <c r="B19" s="1">
        <v>-567963.41</v>
      </c>
      <c r="C19" s="1">
        <v>-568841.99</v>
      </c>
      <c r="D19" s="1">
        <v>-415623.22</v>
      </c>
      <c r="E19" s="1">
        <v>-210428.97</v>
      </c>
    </row>
    <row r="20" spans="1:5" s="3" customFormat="1" x14ac:dyDescent="0.25">
      <c r="A20" s="3" t="s">
        <v>18</v>
      </c>
      <c r="B20" s="8">
        <f>SUM(B14:B19)</f>
        <v>8259701.579999987</v>
      </c>
      <c r="C20" s="8">
        <f>SUM(C14:C19)</f>
        <v>8225449.9300000016</v>
      </c>
      <c r="D20" s="8">
        <f t="shared" ref="D20:E20" si="2">SUM(D14:D19)</f>
        <v>10638613.330000002</v>
      </c>
      <c r="E20" s="8">
        <f t="shared" si="2"/>
        <v>12669861.770000003</v>
      </c>
    </row>
    <row r="21" spans="1:5" x14ac:dyDescent="0.25">
      <c r="A21" t="s">
        <v>19</v>
      </c>
      <c r="B21" s="1">
        <v>387518.28</v>
      </c>
      <c r="C21" s="1">
        <v>540872.07999999996</v>
      </c>
      <c r="D21" s="1">
        <v>625259.28</v>
      </c>
      <c r="E21" s="1">
        <v>59327.9</v>
      </c>
    </row>
    <row r="22" spans="1:5" x14ac:dyDescent="0.25">
      <c r="A22" t="s">
        <v>20</v>
      </c>
      <c r="B22" s="1">
        <v>89333.97</v>
      </c>
      <c r="C22" s="1">
        <v>22847.63</v>
      </c>
      <c r="D22" s="1">
        <v>16372</v>
      </c>
      <c r="E22" s="1">
        <v>10261.44</v>
      </c>
    </row>
    <row r="23" spans="1:5" x14ac:dyDescent="0.25">
      <c r="A23" t="s">
        <v>21</v>
      </c>
      <c r="B23" s="1">
        <v>22667</v>
      </c>
      <c r="C23" s="1">
        <v>56593.25</v>
      </c>
      <c r="D23" s="1">
        <v>0</v>
      </c>
      <c r="E23" s="1">
        <v>1078.99</v>
      </c>
    </row>
    <row r="24" spans="1:5" x14ac:dyDescent="0.25">
      <c r="A24" t="s">
        <v>22</v>
      </c>
      <c r="B24" s="1">
        <v>-7540.51</v>
      </c>
      <c r="C24" s="1">
        <v>-482519.18</v>
      </c>
      <c r="D24" s="1">
        <v>-81523.25</v>
      </c>
      <c r="E24" s="1">
        <v>-1713.31</v>
      </c>
    </row>
    <row r="25" spans="1:5" x14ac:dyDescent="0.25">
      <c r="A25" t="s">
        <v>23</v>
      </c>
      <c r="B25" s="1">
        <v>-166913.85</v>
      </c>
      <c r="C25" s="1">
        <v>-33393.040000000001</v>
      </c>
      <c r="D25" s="1">
        <v>-95345.39</v>
      </c>
      <c r="E25" s="1">
        <v>-78944.13</v>
      </c>
    </row>
    <row r="26" spans="1:5" x14ac:dyDescent="0.25">
      <c r="A26" t="s">
        <v>24</v>
      </c>
      <c r="B26" s="1">
        <v>-2430</v>
      </c>
      <c r="C26" s="1">
        <v>-2449.88</v>
      </c>
      <c r="D26" s="1">
        <v>-9919.1200000000008</v>
      </c>
      <c r="E26" s="1">
        <v>-25142.62</v>
      </c>
    </row>
    <row r="27" spans="1:5" x14ac:dyDescent="0.25">
      <c r="A27" t="s">
        <v>25</v>
      </c>
      <c r="B27" s="1">
        <v>-340000</v>
      </c>
      <c r="C27" s="1">
        <v>-360000</v>
      </c>
      <c r="D27" s="1">
        <v>-370000</v>
      </c>
      <c r="E27" s="1">
        <v>-340338.08</v>
      </c>
    </row>
    <row r="28" spans="1:5" s="3" customFormat="1" x14ac:dyDescent="0.25">
      <c r="A28" s="3" t="s">
        <v>26</v>
      </c>
      <c r="B28" s="8">
        <f>SUM(B20:B27)</f>
        <v>8242336.4699999876</v>
      </c>
      <c r="C28" s="8">
        <f t="shared" ref="C28:E28" si="3">SUM(C20:C27)</f>
        <v>7967400.7900000028</v>
      </c>
      <c r="D28" s="8">
        <f t="shared" si="3"/>
        <v>10723456.850000001</v>
      </c>
      <c r="E28" s="8">
        <f t="shared" si="3"/>
        <v>12294391.960000003</v>
      </c>
    </row>
    <row r="29" spans="1:5" x14ac:dyDescent="0.25">
      <c r="A29" t="s">
        <v>27</v>
      </c>
      <c r="B29" s="1">
        <v>-630382.82999999996</v>
      </c>
      <c r="C29" s="1">
        <v>-598946.43000000005</v>
      </c>
      <c r="D29" s="1">
        <v>-111530.44</v>
      </c>
      <c r="E29" s="1">
        <v>-62615.08</v>
      </c>
    </row>
    <row r="30" spans="1:5" s="3" customFormat="1" x14ac:dyDescent="0.25">
      <c r="A30" s="3" t="s">
        <v>28</v>
      </c>
      <c r="B30" s="8">
        <f>B28+B29</f>
        <v>7611953.6399999876</v>
      </c>
      <c r="C30" s="8">
        <f t="shared" ref="C30:E30" si="4">C28+C29</f>
        <v>7368454.3600000031</v>
      </c>
      <c r="D30" s="8">
        <f t="shared" si="4"/>
        <v>10611926.410000002</v>
      </c>
      <c r="E30" s="8">
        <f t="shared" si="4"/>
        <v>12231776.880000003</v>
      </c>
    </row>
    <row r="31" spans="1:5" x14ac:dyDescent="0.25">
      <c r="A31" t="s">
        <v>29</v>
      </c>
      <c r="B31">
        <v>-441210.09</v>
      </c>
      <c r="C31">
        <v>-409551.98</v>
      </c>
      <c r="D31" s="1">
        <v>-488114.77</v>
      </c>
      <c r="E31" s="1">
        <v>-2567690.9500000002</v>
      </c>
    </row>
    <row r="32" spans="1:5" s="5" customFormat="1" ht="18.75" x14ac:dyDescent="0.3">
      <c r="A32" s="5" t="s">
        <v>30</v>
      </c>
      <c r="B32" s="10">
        <f>B30+B31</f>
        <v>7170743.5499999877</v>
      </c>
      <c r="C32" s="10">
        <f>C30+C31</f>
        <v>6958902.3800000027</v>
      </c>
      <c r="D32" s="10">
        <f>D30+D31</f>
        <v>10123811.640000002</v>
      </c>
      <c r="E32" s="10">
        <f>E30+E31</f>
        <v>9664085.9300000034</v>
      </c>
    </row>
    <row r="35" spans="1:5" ht="27" thickBot="1" x14ac:dyDescent="0.45">
      <c r="A35" s="42" t="s">
        <v>31</v>
      </c>
      <c r="B35" s="43"/>
      <c r="C35" s="43"/>
      <c r="D35" s="43"/>
      <c r="E35" s="43"/>
    </row>
    <row r="36" spans="1:5" s="13" customFormat="1" ht="15.75" thickTop="1" x14ac:dyDescent="0.25">
      <c r="B36" s="14" t="s">
        <v>33</v>
      </c>
      <c r="C36" s="14" t="s">
        <v>34</v>
      </c>
      <c r="D36" s="14" t="s">
        <v>35</v>
      </c>
      <c r="E36" s="14" t="s">
        <v>36</v>
      </c>
    </row>
    <row r="37" spans="1:5" ht="21" x14ac:dyDescent="0.35">
      <c r="A37" s="39" t="s">
        <v>97</v>
      </c>
      <c r="B37" s="41"/>
      <c r="C37" s="41"/>
      <c r="D37" s="41"/>
      <c r="E37" s="41"/>
    </row>
    <row r="38" spans="1:5" ht="15.75" x14ac:dyDescent="0.25">
      <c r="A38" s="11" t="s">
        <v>32</v>
      </c>
    </row>
    <row r="39" spans="1:5" x14ac:dyDescent="0.25">
      <c r="A39" s="7" t="s">
        <v>37</v>
      </c>
    </row>
    <row r="40" spans="1:5" x14ac:dyDescent="0.25">
      <c r="A40" t="s">
        <v>38</v>
      </c>
      <c r="B40" s="1">
        <v>550000</v>
      </c>
      <c r="C40" s="1">
        <v>0.01</v>
      </c>
      <c r="D40" s="1">
        <v>19300</v>
      </c>
      <c r="E40" s="1">
        <v>20527.03</v>
      </c>
    </row>
    <row r="41" spans="1:5" x14ac:dyDescent="0.25">
      <c r="A41" s="7" t="s">
        <v>39</v>
      </c>
      <c r="B41" s="1"/>
      <c r="C41" s="1"/>
      <c r="D41" s="1"/>
      <c r="E41" s="1"/>
    </row>
    <row r="42" spans="1:5" x14ac:dyDescent="0.25">
      <c r="A42" t="s">
        <v>40</v>
      </c>
      <c r="B42" s="1">
        <v>7846917.3300000001</v>
      </c>
      <c r="C42" s="1">
        <v>7870917.3300000001</v>
      </c>
      <c r="D42" s="1">
        <v>8429857.4000000004</v>
      </c>
      <c r="E42" s="1">
        <v>8463589.4000000004</v>
      </c>
    </row>
    <row r="43" spans="1:5" x14ac:dyDescent="0.25">
      <c r="A43" t="s">
        <v>41</v>
      </c>
      <c r="B43" s="1">
        <v>11857395.9</v>
      </c>
      <c r="C43" s="1">
        <v>10688328.43</v>
      </c>
      <c r="D43" s="1">
        <v>9543568.1799999997</v>
      </c>
      <c r="E43" s="1">
        <v>8947554.4199999999</v>
      </c>
    </row>
    <row r="44" spans="1:5" x14ac:dyDescent="0.25">
      <c r="A44" t="s">
        <v>42</v>
      </c>
      <c r="B44" s="1">
        <v>18229504.23</v>
      </c>
      <c r="C44" s="1">
        <v>12207089.84</v>
      </c>
      <c r="D44" s="1">
        <v>7603153.5499999998</v>
      </c>
      <c r="E44" s="1">
        <v>5911254.7199999997</v>
      </c>
    </row>
    <row r="45" spans="1:5" x14ac:dyDescent="0.25">
      <c r="A45" t="s">
        <v>43</v>
      </c>
      <c r="B45" s="1">
        <v>171683.75</v>
      </c>
      <c r="C45" s="1">
        <v>94877.15</v>
      </c>
      <c r="D45" s="1">
        <v>49088.52</v>
      </c>
      <c r="E45" s="1">
        <v>54006.13</v>
      </c>
    </row>
    <row r="46" spans="1:5" x14ac:dyDescent="0.25">
      <c r="A46" t="s">
        <v>44</v>
      </c>
      <c r="B46" s="1">
        <v>467701.55</v>
      </c>
      <c r="C46" s="1">
        <v>374720.79</v>
      </c>
      <c r="D46" s="1">
        <v>296009.49</v>
      </c>
      <c r="E46" s="1">
        <v>307262.24</v>
      </c>
    </row>
    <row r="47" spans="1:5" s="3" customFormat="1" x14ac:dyDescent="0.25">
      <c r="A47" s="3" t="s">
        <v>45</v>
      </c>
      <c r="B47" s="8">
        <f>SUM(B42:B46)</f>
        <v>38573202.759999998</v>
      </c>
      <c r="C47" s="8">
        <f t="shared" ref="C47:E47" si="5">SUM(C42:C46)</f>
        <v>31235933.539999995</v>
      </c>
      <c r="D47" s="8">
        <f t="shared" si="5"/>
        <v>25921677.139999997</v>
      </c>
      <c r="E47" s="8">
        <f t="shared" si="5"/>
        <v>23683666.909999996</v>
      </c>
    </row>
    <row r="48" spans="1:5" x14ac:dyDescent="0.25">
      <c r="A48" s="7" t="s">
        <v>46</v>
      </c>
      <c r="B48" s="1"/>
      <c r="C48" s="1"/>
      <c r="D48" s="1"/>
      <c r="E48" s="1"/>
    </row>
    <row r="49" spans="1:5" x14ac:dyDescent="0.25">
      <c r="A49" t="s">
        <v>47</v>
      </c>
      <c r="B49" s="1">
        <v>1152000</v>
      </c>
      <c r="C49" s="1">
        <v>1152000</v>
      </c>
      <c r="D49" s="1">
        <v>1361400</v>
      </c>
      <c r="E49" s="1">
        <v>1460310</v>
      </c>
    </row>
    <row r="50" spans="1:5" x14ac:dyDescent="0.25">
      <c r="A50" t="s">
        <v>48</v>
      </c>
      <c r="B50" s="1">
        <v>90000</v>
      </c>
      <c r="C50" s="1">
        <v>140000</v>
      </c>
      <c r="D50" s="1">
        <v>1390127.75</v>
      </c>
      <c r="E50" s="1">
        <v>1390127.75</v>
      </c>
    </row>
    <row r="51" spans="1:5" x14ac:dyDescent="0.25">
      <c r="A51" t="s">
        <v>49</v>
      </c>
      <c r="B51" s="1">
        <v>3000</v>
      </c>
      <c r="C51" s="1">
        <v>3000</v>
      </c>
      <c r="D51" s="1">
        <v>3000</v>
      </c>
      <c r="E51" s="1">
        <v>3000</v>
      </c>
    </row>
    <row r="52" spans="1:5" x14ac:dyDescent="0.25">
      <c r="A52" t="s">
        <v>50</v>
      </c>
      <c r="B52" s="1">
        <v>220858.41</v>
      </c>
      <c r="C52" s="1">
        <v>220858.41</v>
      </c>
      <c r="D52" s="1">
        <v>220908.41</v>
      </c>
      <c r="E52" s="1">
        <v>220908.41</v>
      </c>
    </row>
    <row r="53" spans="1:5" s="3" customFormat="1" x14ac:dyDescent="0.25">
      <c r="A53" s="3" t="s">
        <v>103</v>
      </c>
      <c r="B53" s="8">
        <f>SUM(B49:B52)</f>
        <v>1465858.41</v>
      </c>
      <c r="C53" s="8">
        <v>1515858.41</v>
      </c>
      <c r="D53" s="8">
        <v>2975436.16</v>
      </c>
      <c r="E53" s="8">
        <v>3074346.16</v>
      </c>
    </row>
    <row r="54" spans="1:5" s="3" customFormat="1" x14ac:dyDescent="0.25">
      <c r="A54" s="3" t="s">
        <v>51</v>
      </c>
      <c r="B54" s="8">
        <f>SUM(B53+B47+B40)</f>
        <v>40589061.169999994</v>
      </c>
      <c r="C54" s="8">
        <f>SUM(C53+C47+C40)</f>
        <v>32751791.959999997</v>
      </c>
      <c r="D54" s="8">
        <f>SUM(D53+D47+D40)</f>
        <v>28916413.299999997</v>
      </c>
      <c r="E54" s="8">
        <f>SUM(E53+E47+E40)</f>
        <v>26778540.099999998</v>
      </c>
    </row>
    <row r="55" spans="1:5" ht="15.75" x14ac:dyDescent="0.25">
      <c r="A55" s="11" t="s">
        <v>52</v>
      </c>
    </row>
    <row r="56" spans="1:5" x14ac:dyDescent="0.25">
      <c r="A56" s="7" t="s">
        <v>53</v>
      </c>
      <c r="B56" s="1"/>
      <c r="C56" s="1"/>
      <c r="D56" s="1"/>
      <c r="E56" s="1"/>
    </row>
    <row r="57" spans="1:5" x14ac:dyDescent="0.25">
      <c r="A57" t="s">
        <v>54</v>
      </c>
      <c r="B57" s="1">
        <v>125940.34</v>
      </c>
      <c r="C57" s="1">
        <v>10928.74</v>
      </c>
      <c r="D57" s="1">
        <v>45923.72</v>
      </c>
      <c r="E57" s="1">
        <v>60378.9</v>
      </c>
    </row>
    <row r="58" spans="1:5" x14ac:dyDescent="0.25">
      <c r="A58" t="s">
        <v>55</v>
      </c>
      <c r="B58" s="1">
        <v>3344764.61</v>
      </c>
      <c r="C58" s="1">
        <v>3558215.41</v>
      </c>
      <c r="D58" s="1">
        <v>3539819.19</v>
      </c>
      <c r="E58" s="1">
        <v>3278055.15</v>
      </c>
    </row>
    <row r="59" spans="1:5" x14ac:dyDescent="0.25">
      <c r="A59" t="s">
        <v>56</v>
      </c>
      <c r="B59" s="1">
        <v>3673107.69</v>
      </c>
      <c r="C59" s="1">
        <v>4190984.7</v>
      </c>
      <c r="D59" s="1">
        <v>4515943.0999999996</v>
      </c>
      <c r="E59" s="1">
        <v>4894877.34</v>
      </c>
    </row>
    <row r="60" spans="1:5" s="3" customFormat="1" x14ac:dyDescent="0.25">
      <c r="A60" s="3" t="s">
        <v>104</v>
      </c>
      <c r="B60" s="8">
        <f>SUM(B57:B59)</f>
        <v>7143812.6399999997</v>
      </c>
      <c r="C60" s="8">
        <f t="shared" ref="C60:E60" si="6">SUM(C57:C59)</f>
        <v>7760128.8500000006</v>
      </c>
      <c r="D60" s="8">
        <f t="shared" si="6"/>
        <v>8101686.0099999998</v>
      </c>
      <c r="E60" s="8">
        <f t="shared" si="6"/>
        <v>8233311.3899999997</v>
      </c>
    </row>
    <row r="61" spans="1:5" x14ac:dyDescent="0.25">
      <c r="A61" s="7" t="s">
        <v>57</v>
      </c>
      <c r="B61" s="1"/>
      <c r="C61" s="1"/>
      <c r="D61" s="1"/>
      <c r="E61" s="1"/>
    </row>
    <row r="62" spans="1:5" x14ac:dyDescent="0.25">
      <c r="A62" t="s">
        <v>58</v>
      </c>
      <c r="B62" s="1">
        <v>15597663.060000001</v>
      </c>
      <c r="C62" s="1">
        <v>15171888.09</v>
      </c>
      <c r="D62" s="1">
        <v>14719322.279999999</v>
      </c>
      <c r="E62" s="1">
        <v>13222322.050000001</v>
      </c>
    </row>
    <row r="63" spans="1:5" x14ac:dyDescent="0.25">
      <c r="A63" t="s">
        <v>59</v>
      </c>
      <c r="B63" s="1">
        <v>35885.1</v>
      </c>
      <c r="C63" s="1">
        <v>18885.099999999999</v>
      </c>
      <c r="D63" s="1">
        <v>74624.009999999995</v>
      </c>
      <c r="E63" s="1">
        <v>65680.639999999999</v>
      </c>
    </row>
    <row r="64" spans="1:5" x14ac:dyDescent="0.25">
      <c r="A64" t="s">
        <v>60</v>
      </c>
      <c r="B64" s="1">
        <v>12444281.789999999</v>
      </c>
      <c r="C64" s="1">
        <v>13019735.57</v>
      </c>
      <c r="D64" s="1">
        <v>12886192.83</v>
      </c>
      <c r="E64" s="1">
        <v>10291946.35</v>
      </c>
    </row>
    <row r="65" spans="1:5" x14ac:dyDescent="0.25">
      <c r="A65" t="s">
        <v>61</v>
      </c>
      <c r="B65" s="1">
        <v>2158320.4700000002</v>
      </c>
      <c r="C65" s="1">
        <v>939914.63</v>
      </c>
      <c r="D65" s="1">
        <v>743139.47000000009</v>
      </c>
      <c r="E65" s="1">
        <v>2347319.77</v>
      </c>
    </row>
    <row r="66" spans="1:5" s="3" customFormat="1" x14ac:dyDescent="0.25">
      <c r="A66" s="3" t="s">
        <v>105</v>
      </c>
      <c r="B66" s="8">
        <f>SUM(B62:B65)</f>
        <v>30236150.419999998</v>
      </c>
      <c r="C66" s="8">
        <f t="shared" ref="C66:E66" si="7">SUM(C62:C65)</f>
        <v>29150423.389999997</v>
      </c>
      <c r="D66" s="8">
        <f t="shared" si="7"/>
        <v>28423278.589999996</v>
      </c>
      <c r="E66" s="8">
        <f t="shared" si="7"/>
        <v>25927268.809999999</v>
      </c>
    </row>
    <row r="67" spans="1:5" x14ac:dyDescent="0.25">
      <c r="A67" s="7" t="s">
        <v>62</v>
      </c>
      <c r="B67" s="1"/>
      <c r="C67" s="1"/>
      <c r="D67" s="1"/>
      <c r="E67" s="1"/>
    </row>
    <row r="68" spans="1:5" s="3" customFormat="1" x14ac:dyDescent="0.25">
      <c r="A68" s="3" t="s">
        <v>63</v>
      </c>
      <c r="B68" s="8">
        <v>4176028.8</v>
      </c>
      <c r="C68" s="8">
        <v>9535835.4000000004</v>
      </c>
      <c r="D68" s="8">
        <v>9535835.4000000004</v>
      </c>
      <c r="E68" s="8">
        <v>9535835.4000000004</v>
      </c>
    </row>
    <row r="69" spans="1:5" x14ac:dyDescent="0.25">
      <c r="A69" s="7" t="s">
        <v>64</v>
      </c>
      <c r="B69" s="1"/>
      <c r="C69" s="1"/>
      <c r="D69" s="1"/>
      <c r="E69" s="1"/>
    </row>
    <row r="70" spans="1:5" x14ac:dyDescent="0.25">
      <c r="A70" t="s">
        <v>65</v>
      </c>
      <c r="B70" s="1">
        <v>23577.119999999999</v>
      </c>
      <c r="C70" s="1">
        <v>11374.37</v>
      </c>
      <c r="D70" s="1">
        <v>20748.62</v>
      </c>
      <c r="E70" s="1">
        <v>28280.2</v>
      </c>
    </row>
    <row r="71" spans="1:5" x14ac:dyDescent="0.25">
      <c r="A71" t="s">
        <v>66</v>
      </c>
      <c r="B71" s="1">
        <v>5933311.3499999996</v>
      </c>
      <c r="C71" s="1">
        <v>9549549.9299999997</v>
      </c>
      <c r="D71" s="1">
        <v>17822768.670000002</v>
      </c>
      <c r="E71" s="1">
        <v>29153933.949999999</v>
      </c>
    </row>
    <row r="72" spans="1:5" s="3" customFormat="1" x14ac:dyDescent="0.25">
      <c r="A72" s="3" t="s">
        <v>106</v>
      </c>
      <c r="B72" s="8">
        <f>SUM(B70:B71)</f>
        <v>5956888.4699999997</v>
      </c>
      <c r="C72" s="8">
        <f t="shared" ref="C72:E72" si="8">SUM(C70:C71)</f>
        <v>9560924.2999999989</v>
      </c>
      <c r="D72" s="8">
        <f t="shared" si="8"/>
        <v>17843517.290000003</v>
      </c>
      <c r="E72" s="8">
        <f t="shared" si="8"/>
        <v>29182214.149999999</v>
      </c>
    </row>
    <row r="73" spans="1:5" s="3" customFormat="1" x14ac:dyDescent="0.25">
      <c r="A73" s="3" t="s">
        <v>67</v>
      </c>
      <c r="B73" s="8">
        <f>SUM(B72+B68+B66+B60)</f>
        <v>47512880.329999998</v>
      </c>
      <c r="C73" s="8">
        <f t="shared" ref="C73:E73" si="9">SUM(C72+C68+C66+C60)</f>
        <v>56007311.939999998</v>
      </c>
      <c r="D73" s="8">
        <f t="shared" si="9"/>
        <v>63904317.289999999</v>
      </c>
      <c r="E73" s="8">
        <f t="shared" si="9"/>
        <v>72878629.75</v>
      </c>
    </row>
    <row r="74" spans="1:5" x14ac:dyDescent="0.25">
      <c r="A74" s="7" t="s">
        <v>68</v>
      </c>
      <c r="B74" s="1"/>
      <c r="C74" s="1"/>
      <c r="D74" s="1"/>
      <c r="E74" s="1"/>
    </row>
    <row r="75" spans="1:5" s="3" customFormat="1" x14ac:dyDescent="0.25">
      <c r="A75" s="3" t="s">
        <v>68</v>
      </c>
      <c r="B75" s="8">
        <v>578622.6</v>
      </c>
      <c r="C75" s="8">
        <v>571249.52</v>
      </c>
      <c r="D75" s="8">
        <v>430559.93</v>
      </c>
      <c r="E75" s="8">
        <v>320546.46000001492</v>
      </c>
    </row>
    <row r="76" spans="1:5" s="5" customFormat="1" ht="18.75" x14ac:dyDescent="0.3">
      <c r="A76" s="5" t="s">
        <v>69</v>
      </c>
      <c r="B76" s="10">
        <f>SUM(B73+B54+B75)</f>
        <v>88680564.099999994</v>
      </c>
      <c r="C76" s="10">
        <f t="shared" ref="C76:E76" si="10">SUM(C73+C54+C75)</f>
        <v>89330353.419999987</v>
      </c>
      <c r="D76" s="10">
        <f t="shared" si="10"/>
        <v>93251290.520000011</v>
      </c>
      <c r="E76" s="10">
        <f t="shared" si="10"/>
        <v>99977716.310000002</v>
      </c>
    </row>
    <row r="78" spans="1:5" ht="21" x14ac:dyDescent="0.35">
      <c r="A78" s="39" t="s">
        <v>96</v>
      </c>
      <c r="B78" s="40"/>
      <c r="C78" s="40"/>
      <c r="D78" s="40"/>
      <c r="E78" s="40"/>
    </row>
    <row r="80" spans="1:5" ht="15.75" x14ac:dyDescent="0.25">
      <c r="A80" s="11" t="s">
        <v>70</v>
      </c>
    </row>
    <row r="81" spans="1:5" x14ac:dyDescent="0.25">
      <c r="A81" s="7" t="s">
        <v>71</v>
      </c>
    </row>
    <row r="82" spans="1:5" x14ac:dyDescent="0.25">
      <c r="A82" t="s">
        <v>72</v>
      </c>
      <c r="B82" s="1">
        <v>9359485.9199999906</v>
      </c>
      <c r="C82" s="1">
        <v>8953249.5599999875</v>
      </c>
      <c r="D82" s="1">
        <v>9375455.2199999802</v>
      </c>
      <c r="E82" s="1">
        <v>8329110</v>
      </c>
    </row>
    <row r="83" spans="1:5" x14ac:dyDescent="0.25">
      <c r="A83" s="7" t="s">
        <v>73</v>
      </c>
      <c r="B83" s="1"/>
      <c r="C83" s="1"/>
      <c r="D83" s="1"/>
      <c r="E83" s="1"/>
    </row>
    <row r="84" spans="1:5" x14ac:dyDescent="0.25">
      <c r="A84" t="s">
        <v>74</v>
      </c>
      <c r="B84" s="1">
        <v>1377375.06</v>
      </c>
      <c r="C84" s="1">
        <v>1669568.84</v>
      </c>
      <c r="D84" s="1">
        <v>2093245.23</v>
      </c>
      <c r="E84" s="1">
        <v>2382944.8199999998</v>
      </c>
    </row>
    <row r="85" spans="1:5" x14ac:dyDescent="0.25">
      <c r="A85" t="s">
        <v>75</v>
      </c>
      <c r="B85" s="1">
        <v>43418.97</v>
      </c>
      <c r="C85" s="1">
        <v>55358.239999999998</v>
      </c>
      <c r="D85" s="1">
        <v>2218.0300000000002</v>
      </c>
      <c r="E85" s="1">
        <v>0</v>
      </c>
    </row>
    <row r="86" spans="1:5" x14ac:dyDescent="0.25">
      <c r="A86" t="s">
        <v>76</v>
      </c>
      <c r="B86" s="1">
        <v>223037.42</v>
      </c>
      <c r="C86" s="1">
        <v>223037.42</v>
      </c>
      <c r="D86" s="1">
        <v>223037.42</v>
      </c>
      <c r="E86" s="1">
        <v>223037.42</v>
      </c>
    </row>
    <row r="87" spans="1:5" x14ac:dyDescent="0.25">
      <c r="A87" t="s">
        <v>77</v>
      </c>
      <c r="B87" s="1">
        <v>39042724.960000001</v>
      </c>
      <c r="C87" s="1">
        <v>45590465.340000004</v>
      </c>
      <c r="D87" s="1">
        <v>54273349.579999998</v>
      </c>
      <c r="E87" s="1">
        <v>57131770.490000002</v>
      </c>
    </row>
    <row r="88" spans="1:5" s="3" customFormat="1" x14ac:dyDescent="0.25">
      <c r="A88" s="3" t="s">
        <v>78</v>
      </c>
      <c r="B88" s="8">
        <f>SUM(B84:B87,B82)</f>
        <v>50046042.329999998</v>
      </c>
      <c r="C88" s="8">
        <f>SUM(C84:C87,C82)</f>
        <v>56491679.399999991</v>
      </c>
      <c r="D88" s="8">
        <f>SUM(D84:D87,D82)</f>
        <v>65967305.479999974</v>
      </c>
      <c r="E88" s="8">
        <f>SUM(E84:E87,E82)</f>
        <v>68066862.730000004</v>
      </c>
    </row>
    <row r="89" spans="1:5" ht="15.75" x14ac:dyDescent="0.25">
      <c r="A89" s="11" t="s">
        <v>79</v>
      </c>
    </row>
    <row r="90" spans="1:5" x14ac:dyDescent="0.25">
      <c r="A90" s="7" t="s">
        <v>80</v>
      </c>
    </row>
    <row r="91" spans="1:5" x14ac:dyDescent="0.25">
      <c r="A91" t="s">
        <v>81</v>
      </c>
      <c r="B91" s="1">
        <v>18309540.02</v>
      </c>
      <c r="C91" s="1">
        <v>13204780.02</v>
      </c>
      <c r="D91" s="1">
        <v>8100020.0099999998</v>
      </c>
      <c r="E91" s="1">
        <v>4350000.0199999996</v>
      </c>
    </row>
    <row r="92" spans="1:5" x14ac:dyDescent="0.25">
      <c r="A92" t="s">
        <v>82</v>
      </c>
      <c r="B92" s="1">
        <v>728220.45</v>
      </c>
      <c r="C92" s="1">
        <v>263571.57</v>
      </c>
      <c r="D92" s="1">
        <v>87857.31</v>
      </c>
      <c r="E92" s="1">
        <v>2000000</v>
      </c>
    </row>
    <row r="93" spans="1:5" x14ac:dyDescent="0.25">
      <c r="A93" t="s">
        <v>83</v>
      </c>
      <c r="B93" s="1">
        <v>0</v>
      </c>
      <c r="C93" s="1">
        <v>0</v>
      </c>
      <c r="D93" s="1">
        <v>10008.280000000001</v>
      </c>
      <c r="E93" s="1">
        <v>0</v>
      </c>
    </row>
    <row r="94" spans="1:5" s="3" customFormat="1" x14ac:dyDescent="0.25">
      <c r="A94" s="3" t="s">
        <v>108</v>
      </c>
      <c r="B94" s="8">
        <f>SUM(B91:B93)</f>
        <v>19037760.469999999</v>
      </c>
      <c r="C94" s="8">
        <f>SUM(C91:C93)</f>
        <v>13468351.59</v>
      </c>
      <c r="D94" s="8">
        <f>SUM(D91:D93)</f>
        <v>8197885.5999999996</v>
      </c>
      <c r="E94" s="8">
        <f>SUM(E91:E93)</f>
        <v>6350000.0199999996</v>
      </c>
    </row>
    <row r="95" spans="1:5" x14ac:dyDescent="0.25">
      <c r="A95" s="7" t="s">
        <v>84</v>
      </c>
    </row>
    <row r="96" spans="1:5" x14ac:dyDescent="0.25">
      <c r="A96" t="s">
        <v>85</v>
      </c>
      <c r="B96" s="1">
        <v>9853903.7400000002</v>
      </c>
      <c r="C96" s="1">
        <v>7617440.2000000002</v>
      </c>
      <c r="D96" s="1">
        <v>8203994.8200000003</v>
      </c>
      <c r="E96" s="1">
        <v>9330564.8399999999</v>
      </c>
    </row>
    <row r="97" spans="1:5" x14ac:dyDescent="0.25">
      <c r="A97" t="s">
        <v>86</v>
      </c>
      <c r="B97" s="1">
        <v>2754065.83</v>
      </c>
      <c r="C97" s="1">
        <v>3828910.75</v>
      </c>
      <c r="D97" s="1">
        <v>2893897.06</v>
      </c>
      <c r="E97" s="1">
        <v>1241642.8600000001</v>
      </c>
    </row>
    <row r="98" spans="1:5" x14ac:dyDescent="0.25">
      <c r="A98" t="s">
        <v>87</v>
      </c>
      <c r="B98" s="1">
        <v>195331.13</v>
      </c>
      <c r="C98" s="1">
        <v>496611.26</v>
      </c>
      <c r="D98" s="1">
        <v>333117.73</v>
      </c>
      <c r="E98" s="1">
        <v>442455.52</v>
      </c>
    </row>
    <row r="99" spans="1:5" x14ac:dyDescent="0.25">
      <c r="A99" t="s">
        <v>88</v>
      </c>
      <c r="B99" s="1">
        <v>730858.25</v>
      </c>
      <c r="C99" s="1">
        <v>461620.94</v>
      </c>
      <c r="D99" s="1">
        <v>617670.67000000004</v>
      </c>
      <c r="E99" s="1">
        <v>4272503.4800000004</v>
      </c>
    </row>
    <row r="100" spans="1:5" x14ac:dyDescent="0.25">
      <c r="A100" t="s">
        <v>89</v>
      </c>
      <c r="B100" s="1">
        <v>298037.78999999998</v>
      </c>
      <c r="C100" s="1">
        <v>291993.31</v>
      </c>
      <c r="D100" s="1">
        <v>264884.13</v>
      </c>
      <c r="E100" s="1">
        <v>248207.97</v>
      </c>
    </row>
    <row r="101" spans="1:5" ht="14.25" customHeight="1" x14ac:dyDescent="0.25">
      <c r="A101" s="6" t="s">
        <v>90</v>
      </c>
      <c r="B101" s="1">
        <v>4885958.26</v>
      </c>
      <c r="C101" s="1">
        <v>6119408.8799999999</v>
      </c>
      <c r="D101" s="1">
        <v>5280474.3</v>
      </c>
      <c r="E101" s="1">
        <v>3862030.53</v>
      </c>
    </row>
    <row r="102" spans="1:5" x14ac:dyDescent="0.25">
      <c r="A102" t="s">
        <v>91</v>
      </c>
      <c r="B102" s="1">
        <v>300000</v>
      </c>
      <c r="C102" s="1">
        <v>43418.97</v>
      </c>
      <c r="D102" s="1">
        <v>1055358.24</v>
      </c>
      <c r="E102" s="1">
        <v>5773938.2300000004</v>
      </c>
    </row>
    <row r="103" spans="1:5" x14ac:dyDescent="0.25">
      <c r="A103" t="s">
        <v>92</v>
      </c>
      <c r="B103" s="1">
        <v>73817.539999999994</v>
      </c>
      <c r="C103" s="1">
        <v>153349.16</v>
      </c>
      <c r="D103" s="1">
        <v>65555.05</v>
      </c>
      <c r="E103" s="1">
        <v>68472.179999999993</v>
      </c>
    </row>
    <row r="104" spans="1:5" s="3" customFormat="1" x14ac:dyDescent="0.25">
      <c r="A104" s="3" t="s">
        <v>107</v>
      </c>
      <c r="B104" s="8">
        <f>SUM(B96:B103)</f>
        <v>19091972.539999999</v>
      </c>
      <c r="C104" s="8">
        <f>SUM(C96:C103)</f>
        <v>19012753.469999999</v>
      </c>
      <c r="D104" s="8">
        <f>SUM(D96:D103)</f>
        <v>18714952</v>
      </c>
      <c r="E104" s="8">
        <f>SUM(E96:E103)</f>
        <v>25239815.609999999</v>
      </c>
    </row>
    <row r="105" spans="1:5" s="3" customFormat="1" x14ac:dyDescent="0.25">
      <c r="A105" s="3" t="s">
        <v>93</v>
      </c>
      <c r="B105" s="8">
        <f>SUM(B94,B104)</f>
        <v>38129733.009999998</v>
      </c>
      <c r="C105" s="8">
        <f>SUM(C94,C104)</f>
        <v>32481105.059999999</v>
      </c>
      <c r="D105" s="8">
        <f>SUM(D94,D104)</f>
        <v>26912837.600000001</v>
      </c>
      <c r="E105" s="8">
        <f>SUM(E94,E104)</f>
        <v>31589815.629999999</v>
      </c>
    </row>
    <row r="106" spans="1:5" x14ac:dyDescent="0.25">
      <c r="A106" t="s">
        <v>94</v>
      </c>
      <c r="B106" s="1"/>
      <c r="C106" s="1"/>
      <c r="D106" s="1"/>
      <c r="E106" s="1"/>
    </row>
    <row r="107" spans="1:5" s="3" customFormat="1" x14ac:dyDescent="0.25">
      <c r="A107" s="3" t="s">
        <v>94</v>
      </c>
      <c r="B107" s="8">
        <v>504788.76</v>
      </c>
      <c r="C107" s="8">
        <v>357568.96</v>
      </c>
      <c r="D107" s="8">
        <v>371147.44</v>
      </c>
      <c r="E107" s="8">
        <v>321037.95</v>
      </c>
    </row>
    <row r="108" spans="1:5" s="5" customFormat="1" ht="18.75" x14ac:dyDescent="0.3">
      <c r="A108" s="5" t="s">
        <v>95</v>
      </c>
      <c r="B108" s="10">
        <f>SUM(B107,B88,B105)</f>
        <v>88680564.099999994</v>
      </c>
      <c r="C108" s="10">
        <f>SUM(C107,C88,C105)</f>
        <v>89330353.419999987</v>
      </c>
      <c r="D108" s="10">
        <f>SUM(D107,D88,D105)</f>
        <v>93251290.519999981</v>
      </c>
      <c r="E108" s="10">
        <f>SUM(E107,E88,E105)</f>
        <v>99977716.310000002</v>
      </c>
    </row>
    <row r="113" spans="1:7" ht="26.25" x14ac:dyDescent="0.4">
      <c r="A113" s="46" t="s">
        <v>136</v>
      </c>
      <c r="B113" s="46"/>
      <c r="C113" s="46"/>
      <c r="D113" s="46"/>
      <c r="E113" s="46"/>
    </row>
    <row r="115" spans="1:7" ht="21" x14ac:dyDescent="0.35">
      <c r="A115" s="37" t="s">
        <v>102</v>
      </c>
      <c r="B115" s="37"/>
      <c r="C115" s="37"/>
      <c r="D115" s="37"/>
      <c r="E115" s="37"/>
    </row>
    <row r="117" spans="1:7" ht="15.75" x14ac:dyDescent="0.25">
      <c r="A117" s="4" t="s">
        <v>101</v>
      </c>
    </row>
    <row r="119" spans="1:7" x14ac:dyDescent="0.25">
      <c r="A119" s="7" t="s">
        <v>100</v>
      </c>
      <c r="B119" s="12">
        <f>B54/B76</f>
        <v>0.45769962766847122</v>
      </c>
      <c r="C119" s="12">
        <f>C54/C76</f>
        <v>0.36663676685585872</v>
      </c>
      <c r="D119" s="12">
        <f>D54/D76</f>
        <v>0.31009129352261527</v>
      </c>
      <c r="E119" s="12">
        <f>E54/E76</f>
        <v>0.26784508676881574</v>
      </c>
    </row>
    <row r="120" spans="1:7" x14ac:dyDescent="0.25">
      <c r="A120" s="7" t="s">
        <v>99</v>
      </c>
      <c r="B120" s="12">
        <f>B60/B76</f>
        <v>8.0556689196793235E-2</v>
      </c>
      <c r="C120" s="12">
        <f>C60/C76</f>
        <v>8.6870011736263894E-2</v>
      </c>
      <c r="D120" s="12">
        <f>D60/D76</f>
        <v>8.6880148948312905E-2</v>
      </c>
      <c r="E120" s="12">
        <f>E60/E76</f>
        <v>8.2351464845136543E-2</v>
      </c>
    </row>
    <row r="121" spans="1:7" ht="30" x14ac:dyDescent="0.25">
      <c r="A121" s="16" t="s">
        <v>98</v>
      </c>
      <c r="B121" s="12">
        <f>(B66+B68+B72+B75)/B76</f>
        <v>0.46174368313473552</v>
      </c>
      <c r="C121" s="12">
        <f>(C66+C68+C72+C75)/C76</f>
        <v>0.54649322140787748</v>
      </c>
      <c r="D121" s="12">
        <f>(D66+D68+D72+D75)/D76</f>
        <v>0.6030285575290717</v>
      </c>
      <c r="E121" s="12">
        <f>(E66+E68+E72+E75)/E76</f>
        <v>0.64980344838604776</v>
      </c>
    </row>
    <row r="122" spans="1:7" x14ac:dyDescent="0.25">
      <c r="A122" s="7" t="s">
        <v>173</v>
      </c>
      <c r="B122" s="12">
        <f>B68/B76</f>
        <v>4.7090688274049892E-2</v>
      </c>
      <c r="C122" s="12">
        <f t="shared" ref="C122:E122" si="11">C68/C76</f>
        <v>0.10674798693749533</v>
      </c>
      <c r="D122" s="12">
        <f t="shared" si="11"/>
        <v>0.10225955423056379</v>
      </c>
      <c r="E122" s="12">
        <f t="shared" si="11"/>
        <v>9.5379608096191365E-2</v>
      </c>
    </row>
    <row r="123" spans="1:7" x14ac:dyDescent="0.25">
      <c r="G123" s="12"/>
    </row>
    <row r="124" spans="1:7" ht="15.75" x14ac:dyDescent="0.25">
      <c r="A124" s="4" t="s">
        <v>109</v>
      </c>
      <c r="G124" s="12"/>
    </row>
    <row r="126" spans="1:7" x14ac:dyDescent="0.25">
      <c r="A126" s="7" t="s">
        <v>110</v>
      </c>
      <c r="B126" s="12">
        <f>B88/B108</f>
        <v>0.56434059523534319</v>
      </c>
      <c r="C126" s="12">
        <f>C88/C108</f>
        <v>0.63239064032799608</v>
      </c>
      <c r="D126" s="12">
        <f>D88/D108</f>
        <v>0.70741439729299727</v>
      </c>
      <c r="E126" s="12">
        <f>E88/E108</f>
        <v>0.68082033919384288</v>
      </c>
    </row>
    <row r="127" spans="1:7" x14ac:dyDescent="0.25">
      <c r="A127" s="7" t="s">
        <v>111</v>
      </c>
      <c r="B127" s="12">
        <f>B105/B108</f>
        <v>0.42996719063495448</v>
      </c>
      <c r="C127" s="12">
        <f>C105/C108</f>
        <v>0.36360658853867101</v>
      </c>
      <c r="D127" s="12">
        <f>D105/D108</f>
        <v>0.28860552438390003</v>
      </c>
      <c r="E127" s="12">
        <f>E105/E108</f>
        <v>0.31596856575569043</v>
      </c>
    </row>
    <row r="128" spans="1:7" x14ac:dyDescent="0.25">
      <c r="A128" s="7" t="s">
        <v>112</v>
      </c>
      <c r="B128" s="12">
        <f>B94/B108</f>
        <v>0.21467793606423394</v>
      </c>
      <c r="C128" s="12">
        <f>C94/C108</f>
        <v>0.15077015901500507</v>
      </c>
      <c r="D128" s="12">
        <f>D94/D108</f>
        <v>8.7911765663358468E-2</v>
      </c>
      <c r="E128" s="12">
        <f>E94/E108</f>
        <v>6.3514153497071402E-2</v>
      </c>
    </row>
    <row r="129" spans="1:5" ht="30" x14ac:dyDescent="0.25">
      <c r="A129" s="16" t="s">
        <v>113</v>
      </c>
      <c r="B129" s="12">
        <f>(B104+B107)/B108</f>
        <v>0.22098146870042296</v>
      </c>
      <c r="C129" s="12">
        <f>(C104+C107)/C108</f>
        <v>0.21683920065699883</v>
      </c>
      <c r="D129" s="12">
        <f>(D104+D107)/D108</f>
        <v>0.20467383704364422</v>
      </c>
      <c r="E129" s="12">
        <f>(E104+E107)/E108</f>
        <v>0.25566550730908566</v>
      </c>
    </row>
    <row r="131" spans="1:5" ht="21" x14ac:dyDescent="0.35">
      <c r="A131" s="37" t="s">
        <v>138</v>
      </c>
      <c r="B131" s="37"/>
      <c r="C131" s="37"/>
      <c r="D131" s="37"/>
      <c r="E131" s="37"/>
    </row>
    <row r="133" spans="1:5" ht="15.75" x14ac:dyDescent="0.25">
      <c r="A133" s="4" t="s">
        <v>118</v>
      </c>
    </row>
    <row r="135" spans="1:5" x14ac:dyDescent="0.25">
      <c r="A135" s="7" t="s">
        <v>114</v>
      </c>
      <c r="B135" s="12">
        <f>B9/B7</f>
        <v>0.37334651176083666</v>
      </c>
      <c r="C135" s="12">
        <f>C9/C7</f>
        <v>0.35985552733923321</v>
      </c>
      <c r="D135" s="12">
        <f>D9/D7</f>
        <v>0.38537631707816195</v>
      </c>
      <c r="E135" s="12">
        <f>E9/E7</f>
        <v>0.42181010105785344</v>
      </c>
    </row>
    <row r="136" spans="1:5" x14ac:dyDescent="0.25">
      <c r="A136" s="15" t="s">
        <v>115</v>
      </c>
      <c r="B136" s="12"/>
      <c r="C136" s="12"/>
      <c r="D136" s="12"/>
      <c r="E136" s="12"/>
    </row>
    <row r="137" spans="1:5" x14ac:dyDescent="0.25">
      <c r="A137" s="7" t="s">
        <v>116</v>
      </c>
      <c r="B137" s="12">
        <f>B32/B7</f>
        <v>0.10391530551315313</v>
      </c>
      <c r="C137" s="12">
        <f>C32/C7</f>
        <v>9.4621189360110158E-2</v>
      </c>
      <c r="D137" s="12">
        <f>D32/D7</f>
        <v>0.13570382311639337</v>
      </c>
      <c r="E137" s="12">
        <f>E32/E7</f>
        <v>0.1406407085126232</v>
      </c>
    </row>
    <row r="138" spans="1:5" x14ac:dyDescent="0.25">
      <c r="A138" s="15" t="s">
        <v>117</v>
      </c>
    </row>
    <row r="141" spans="1:5" ht="15.75" x14ac:dyDescent="0.25">
      <c r="A141" s="4" t="s">
        <v>119</v>
      </c>
    </row>
    <row r="143" spans="1:5" x14ac:dyDescent="0.25">
      <c r="A143" s="7" t="s">
        <v>120</v>
      </c>
      <c r="B143" s="12">
        <f>B32/B88</f>
        <v>0.14328292940162224</v>
      </c>
      <c r="C143" s="12">
        <f>C32/C88</f>
        <v>0.12318455485676363</v>
      </c>
      <c r="D143" s="12">
        <f>D32/D88</f>
        <v>0.15346710868870259</v>
      </c>
      <c r="E143" s="12">
        <f>E32/E88</f>
        <v>0.14197930597057801</v>
      </c>
    </row>
    <row r="144" spans="1:5" x14ac:dyDescent="0.25">
      <c r="A144" s="15" t="s">
        <v>122</v>
      </c>
      <c r="B144" s="12"/>
      <c r="C144" s="12"/>
      <c r="D144" s="12"/>
      <c r="E144" s="12"/>
    </row>
    <row r="145" spans="1:5" x14ac:dyDescent="0.25">
      <c r="A145" s="7" t="s">
        <v>121</v>
      </c>
      <c r="B145" s="12">
        <f>B14/B76</f>
        <v>9.8184961816227198E-2</v>
      </c>
      <c r="C145" s="12">
        <f>C14/C76</f>
        <v>9.4791610083389308E-2</v>
      </c>
      <c r="D145" s="12">
        <f>D14/D76</f>
        <v>0.11297250430802942</v>
      </c>
      <c r="E145" s="12">
        <f>E14/E76</f>
        <v>0.12472757670653782</v>
      </c>
    </row>
    <row r="146" spans="1:5" x14ac:dyDescent="0.25">
      <c r="A146" s="15" t="s">
        <v>123</v>
      </c>
    </row>
    <row r="149" spans="1:5" ht="15.75" x14ac:dyDescent="0.25">
      <c r="A149" s="4" t="s">
        <v>124</v>
      </c>
    </row>
    <row r="151" spans="1:5" x14ac:dyDescent="0.25">
      <c r="A151" s="7" t="s">
        <v>125</v>
      </c>
      <c r="B151" s="12">
        <f>B7/B76</f>
        <v>0.7781372846499518</v>
      </c>
      <c r="C151" s="12">
        <f>C7/C76</f>
        <v>0.82329085114236433</v>
      </c>
      <c r="D151" s="12">
        <f>D7/D76</f>
        <v>0.80001314409691449</v>
      </c>
      <c r="E151" s="12">
        <f>E7/E76</f>
        <v>0.68730028646520502</v>
      </c>
    </row>
    <row r="152" spans="1:5" x14ac:dyDescent="0.25">
      <c r="A152" s="15" t="s">
        <v>128</v>
      </c>
      <c r="B152" s="12"/>
      <c r="C152" s="12"/>
      <c r="D152" s="12"/>
      <c r="E152" s="12"/>
    </row>
    <row r="153" spans="1:5" x14ac:dyDescent="0.25">
      <c r="A153" s="7" t="s">
        <v>126</v>
      </c>
      <c r="B153" s="12">
        <f>B7/B88</f>
        <v>1.3788433637765338</v>
      </c>
      <c r="C153" s="12">
        <f>C7/C88</f>
        <v>1.3018707087684849</v>
      </c>
      <c r="D153" s="12">
        <f>D7/D88</f>
        <v>1.1308974586299874</v>
      </c>
      <c r="E153" s="12">
        <f>E7/E88</f>
        <v>1.0095178520651058</v>
      </c>
    </row>
    <row r="154" spans="1:5" x14ac:dyDescent="0.25">
      <c r="A154" s="15" t="s">
        <v>129</v>
      </c>
      <c r="B154" s="12"/>
      <c r="C154" s="12"/>
      <c r="D154" s="12"/>
      <c r="E154" s="12"/>
    </row>
    <row r="155" spans="1:5" x14ac:dyDescent="0.25">
      <c r="A155" s="7" t="s">
        <v>127</v>
      </c>
      <c r="B155" s="12">
        <f>B7/B105</f>
        <v>1.8097596784090357</v>
      </c>
      <c r="C155" s="12">
        <f>C7/C105</f>
        <v>2.2642352396615166</v>
      </c>
      <c r="D155" s="12">
        <f>D7/D105</f>
        <v>2.7719952547850251</v>
      </c>
      <c r="E155" s="12">
        <f>E7/E105</f>
        <v>2.1752172872684792</v>
      </c>
    </row>
    <row r="156" spans="1:5" x14ac:dyDescent="0.25">
      <c r="A156" s="15" t="s">
        <v>130</v>
      </c>
    </row>
    <row r="159" spans="1:5" ht="15.75" x14ac:dyDescent="0.25">
      <c r="A159" s="4" t="s">
        <v>131</v>
      </c>
    </row>
    <row r="161" spans="1:5" x14ac:dyDescent="0.25">
      <c r="A161" s="20" t="s">
        <v>176</v>
      </c>
      <c r="B161" s="36">
        <f>B66*365/B7</f>
        <v>159.93175004552</v>
      </c>
      <c r="C161" s="36">
        <f t="shared" ref="C161:E161" si="12">C66*365/C7</f>
        <v>144.67230132377415</v>
      </c>
      <c r="D161" s="36">
        <f t="shared" si="12"/>
        <v>139.06411074933288</v>
      </c>
      <c r="E161" s="36">
        <f t="shared" si="12"/>
        <v>137.72091440426658</v>
      </c>
    </row>
    <row r="162" spans="1:5" x14ac:dyDescent="0.25">
      <c r="A162" s="15" t="s">
        <v>137</v>
      </c>
      <c r="B162" s="31"/>
      <c r="C162" s="31"/>
      <c r="D162" s="31"/>
      <c r="E162" s="31"/>
    </row>
    <row r="163" spans="1:5" x14ac:dyDescent="0.25">
      <c r="A163" s="20" t="s">
        <v>175</v>
      </c>
      <c r="B163" s="36">
        <f>(B60/-B8)*365</f>
        <v>60.299093967898393</v>
      </c>
      <c r="C163" s="36">
        <f t="shared" ref="C163:E163" si="13">(C60/-C8)*365</f>
        <v>60.163273097768013</v>
      </c>
      <c r="D163" s="36">
        <f t="shared" si="13"/>
        <v>64.492172682386524</v>
      </c>
      <c r="E163" s="36">
        <f t="shared" si="13"/>
        <v>75.639241997129986</v>
      </c>
    </row>
    <row r="164" spans="1:5" x14ac:dyDescent="0.25">
      <c r="A164" s="15" t="s">
        <v>174</v>
      </c>
    </row>
    <row r="165" spans="1:5" x14ac:dyDescent="0.25">
      <c r="A165" s="20" t="s">
        <v>132</v>
      </c>
      <c r="C165" s="19">
        <f>-B8/((C60+B60)/2)</f>
        <v>5.8028452955232313</v>
      </c>
      <c r="D165" s="19">
        <f t="shared" ref="D165:E165" si="14">-C8/((D60+C60)/2)</f>
        <v>5.9361854574061024</v>
      </c>
      <c r="E165" s="19">
        <f t="shared" si="14"/>
        <v>5.6139971763937968</v>
      </c>
    </row>
    <row r="166" spans="1:5" x14ac:dyDescent="0.25">
      <c r="A166" s="15" t="s">
        <v>139</v>
      </c>
    </row>
    <row r="167" spans="1:5" x14ac:dyDescent="0.25">
      <c r="A167" s="7" t="s">
        <v>168</v>
      </c>
      <c r="B167" s="33">
        <f>(B72+B68+B66)/((-B8-B11)/365)</f>
        <v>324.74029274024736</v>
      </c>
      <c r="C167" s="33">
        <f t="shared" ref="C167:E167" si="15">(C72+C68+C66)/((-C8-C11)/365)</f>
        <v>356.92303054822275</v>
      </c>
      <c r="D167" s="33">
        <f t="shared" si="15"/>
        <v>422.91409806733674</v>
      </c>
      <c r="E167" s="33">
        <f t="shared" si="15"/>
        <v>567.74020416950202</v>
      </c>
    </row>
    <row r="168" spans="1:5" ht="51.75" x14ac:dyDescent="0.25">
      <c r="A168" s="17" t="s">
        <v>140</v>
      </c>
      <c r="B168" s="18"/>
      <c r="C168" s="18"/>
      <c r="D168" s="18"/>
      <c r="E168" s="18"/>
    </row>
    <row r="169" spans="1:5" x14ac:dyDescent="0.25">
      <c r="A169" s="7" t="s">
        <v>133</v>
      </c>
      <c r="B169" s="18">
        <f>-(B19+B18)/B7</f>
        <v>8.2306794070807834E-3</v>
      </c>
      <c r="C169" s="18">
        <f t="shared" ref="C169:E169" si="16">-(C19+C18)/C7</f>
        <v>7.7346257660495972E-3</v>
      </c>
      <c r="D169" s="18">
        <f t="shared" si="16"/>
        <v>5.5711881982373427E-3</v>
      </c>
      <c r="E169" s="18">
        <f t="shared" si="16"/>
        <v>5.0319361691590538E-3</v>
      </c>
    </row>
    <row r="170" spans="1:5" x14ac:dyDescent="0.25">
      <c r="A170" s="15" t="s">
        <v>141</v>
      </c>
      <c r="B170" s="18"/>
      <c r="C170" s="18"/>
      <c r="D170" s="18"/>
      <c r="E170" s="18"/>
    </row>
    <row r="171" spans="1:5" x14ac:dyDescent="0.25">
      <c r="A171" s="7" t="s">
        <v>134</v>
      </c>
      <c r="B171" s="18"/>
      <c r="C171" s="18"/>
      <c r="D171" s="18"/>
      <c r="E171" s="18"/>
    </row>
    <row r="172" spans="1:5" x14ac:dyDescent="0.25">
      <c r="A172" s="15" t="s">
        <v>142</v>
      </c>
      <c r="B172" s="18">
        <f>-B11/B7</f>
        <v>3.0884326667997564E-2</v>
      </c>
      <c r="C172" s="18">
        <f t="shared" ref="C172:E172" si="17">-C11/C7</f>
        <v>3.0724819478111554E-2</v>
      </c>
      <c r="D172" s="18">
        <f t="shared" si="17"/>
        <v>3.094641513781567E-2</v>
      </c>
      <c r="E172" s="18">
        <f t="shared" si="17"/>
        <v>2.6636245841583084E-2</v>
      </c>
    </row>
    <row r="173" spans="1:5" x14ac:dyDescent="0.25">
      <c r="A173" s="7" t="s">
        <v>135</v>
      </c>
      <c r="B173" s="18"/>
      <c r="C173" s="18"/>
      <c r="D173" s="18"/>
      <c r="E173" s="18"/>
    </row>
    <row r="174" spans="1:5" x14ac:dyDescent="0.25">
      <c r="A174" s="15" t="s">
        <v>143</v>
      </c>
      <c r="B174" s="18">
        <f>-B13/B7</f>
        <v>0.21628426201981613</v>
      </c>
      <c r="C174" s="18">
        <f t="shared" ref="C174:E174" si="18">-C13/C7</f>
        <v>0.21408733814931713</v>
      </c>
      <c r="D174" s="18">
        <f t="shared" si="18"/>
        <v>0.21437822960096745</v>
      </c>
      <c r="E174" s="18">
        <f t="shared" si="18"/>
        <v>0.21549807516579622</v>
      </c>
    </row>
    <row r="177" spans="1:5" ht="15.75" x14ac:dyDescent="0.25">
      <c r="A177" s="4" t="s">
        <v>144</v>
      </c>
    </row>
    <row r="179" spans="1:5" x14ac:dyDescent="0.25">
      <c r="A179" s="7" t="s">
        <v>177</v>
      </c>
      <c r="B179" s="12">
        <f>B105/'Κ.Κ.-Α.Κ.Κ.'!E5</f>
        <v>1.3381322598081054</v>
      </c>
      <c r="C179" s="12">
        <f>C105/'Κ.Κ.-Α.Κ.Κ.'!F5</f>
        <v>0.87295464409942536</v>
      </c>
      <c r="D179" s="12">
        <f>D105/'Κ.Κ.-Α.Κ.Κ.'!G5</f>
        <v>0.59477490708921466</v>
      </c>
      <c r="E179" s="12">
        <f>E105/'Κ.Κ.-Α.Κ.Κ.'!H5</f>
        <v>0.66311771432615696</v>
      </c>
    </row>
    <row r="180" spans="1:5" x14ac:dyDescent="0.25">
      <c r="A180" s="7" t="s">
        <v>178</v>
      </c>
      <c r="B180" s="12">
        <f>B104/'Κ.Κ.-Α.Κ.Κ.'!E5</f>
        <v>0.67001739436371921</v>
      </c>
      <c r="C180" s="12">
        <f>C104/'Κ.Κ.-Α.Κ.Κ.'!F5</f>
        <v>0.51098235137305281</v>
      </c>
      <c r="D180" s="12">
        <f>D104/'Κ.Κ.-Α.Κ.Κ.'!G5</f>
        <v>0.41360127097779947</v>
      </c>
      <c r="E180" s="12">
        <f>E104/'Κ.Κ.-Α.Κ.Κ.'!H5</f>
        <v>0.52982166889958704</v>
      </c>
    </row>
    <row r="181" spans="1:5" x14ac:dyDescent="0.25">
      <c r="A181" s="20" t="s">
        <v>172</v>
      </c>
      <c r="B181" s="12">
        <f>B73/B76</f>
        <v>0.53577557621783334</v>
      </c>
      <c r="C181" s="12">
        <f t="shared" ref="C181:E181" si="19">C73/C76</f>
        <v>0.6269684356522498</v>
      </c>
      <c r="D181" s="12">
        <f t="shared" si="19"/>
        <v>0.68529150571159292</v>
      </c>
      <c r="E181" s="12">
        <f t="shared" si="19"/>
        <v>0.72894873417618278</v>
      </c>
    </row>
    <row r="182" spans="1:5" x14ac:dyDescent="0.25">
      <c r="A182" s="7"/>
      <c r="B182" s="12"/>
      <c r="C182" s="12"/>
      <c r="D182" s="12"/>
      <c r="E182" s="12"/>
    </row>
    <row r="185" spans="1:5" ht="15.75" x14ac:dyDescent="0.25">
      <c r="A185" s="4" t="s">
        <v>155</v>
      </c>
    </row>
    <row r="187" spans="1:5" x14ac:dyDescent="0.25">
      <c r="A187" s="7" t="s">
        <v>156</v>
      </c>
      <c r="B187" s="12">
        <f>B105/B76</f>
        <v>0.42996719063495448</v>
      </c>
      <c r="C187" s="12">
        <f t="shared" ref="C187:E187" si="20">C105/C76</f>
        <v>0.36360658853867101</v>
      </c>
      <c r="D187" s="12">
        <f t="shared" si="20"/>
        <v>0.28860552438389997</v>
      </c>
      <c r="E187" s="12">
        <f t="shared" si="20"/>
        <v>0.31596856575569043</v>
      </c>
    </row>
    <row r="188" spans="1:5" x14ac:dyDescent="0.25">
      <c r="A188" s="15" t="s">
        <v>166</v>
      </c>
      <c r="B188" s="12"/>
      <c r="C188" s="12"/>
      <c r="D188" s="12"/>
      <c r="E188" s="12"/>
    </row>
    <row r="189" spans="1:5" x14ac:dyDescent="0.25">
      <c r="A189" s="7" t="s">
        <v>157</v>
      </c>
      <c r="B189" s="12">
        <f>B88/(B88+B94)</f>
        <v>0.72442512284514826</v>
      </c>
      <c r="C189" s="12">
        <f t="shared" ref="C189:E189" si="21">C88/(C88+C94)</f>
        <v>0.80748505397424486</v>
      </c>
      <c r="D189" s="12">
        <f t="shared" si="21"/>
        <v>0.88946451184684261</v>
      </c>
      <c r="E189" s="12">
        <f t="shared" si="21"/>
        <v>0.91466987742640371</v>
      </c>
    </row>
    <row r="190" spans="1:5" x14ac:dyDescent="0.25">
      <c r="A190" s="15" t="s">
        <v>162</v>
      </c>
    </row>
    <row r="191" spans="1:5" x14ac:dyDescent="0.25">
      <c r="A191" s="7" t="s">
        <v>158</v>
      </c>
      <c r="B191" s="34">
        <f>B73/B104</f>
        <v>2.4886312941449473</v>
      </c>
      <c r="C191" s="34">
        <f>C73/C104</f>
        <v>2.9457759513041224</v>
      </c>
      <c r="D191" s="34">
        <f>D73/D104</f>
        <v>3.4146129410323893</v>
      </c>
      <c r="E191" s="34">
        <f>E73/E104</f>
        <v>2.8874469954972861</v>
      </c>
    </row>
    <row r="192" spans="1:5" x14ac:dyDescent="0.25">
      <c r="A192" s="15" t="s">
        <v>163</v>
      </c>
    </row>
    <row r="193" spans="1:5" x14ac:dyDescent="0.25">
      <c r="A193" s="7" t="s">
        <v>159</v>
      </c>
      <c r="B193" s="34">
        <f>(B73-B60)/B104</f>
        <v>2.1144524278684091</v>
      </c>
      <c r="C193" s="34">
        <f>(C73-C60)/C104</f>
        <v>2.5376220843618817</v>
      </c>
      <c r="D193" s="34">
        <f>(D73-D60)/D104</f>
        <v>2.9817138339441107</v>
      </c>
      <c r="E193" s="34">
        <f>(E73-E60)/E104</f>
        <v>2.5612436857259593</v>
      </c>
    </row>
    <row r="194" spans="1:5" x14ac:dyDescent="0.25">
      <c r="A194" s="15" t="s">
        <v>164</v>
      </c>
    </row>
    <row r="195" spans="1:5" x14ac:dyDescent="0.25">
      <c r="A195" s="7" t="s">
        <v>160</v>
      </c>
      <c r="B195" s="34">
        <f>'Κ.Κ.-Α.Κ.Κ.'!E5/'Κ.Κ.-Α.Κ.Κ.'!E14</f>
        <v>1.2100817342265753</v>
      </c>
      <c r="C195" s="34">
        <f>'Κ.Κ.-Α.Κ.Κ.'!F5/'Κ.Κ.-Α.Κ.Κ.'!F14</f>
        <v>1.5328239341329786</v>
      </c>
      <c r="D195" s="34">
        <f>'Κ.Κ.-Α.Κ.Κ.'!G5/'Κ.Κ.-Α.Κ.Κ.'!G14</f>
        <v>1.8693780694950606</v>
      </c>
      <c r="E195" s="34">
        <f>'Κ.Κ.-Α.Κ.Κ.'!H5/'Κ.Κ.-Α.Κ.Κ.'!H14</f>
        <v>2.5672398004624828</v>
      </c>
    </row>
    <row r="196" spans="1:5" x14ac:dyDescent="0.25">
      <c r="A196" s="15" t="s">
        <v>165</v>
      </c>
    </row>
    <row r="197" spans="1:5" x14ac:dyDescent="0.25">
      <c r="A197" s="7" t="s">
        <v>161</v>
      </c>
      <c r="B197" s="1">
        <f>(B88+B94)/B54</f>
        <v>1.7020300743260579</v>
      </c>
      <c r="C197" s="1">
        <f>(C88+C94)/C54</f>
        <v>2.1360672745919578</v>
      </c>
      <c r="D197" s="1">
        <f>(D88+D94)/D54</f>
        <v>2.5648129424128814</v>
      </c>
      <c r="E197" s="1">
        <f>(E88+E94)/E54</f>
        <v>2.7789738526485244</v>
      </c>
    </row>
    <row r="198" spans="1:5" x14ac:dyDescent="0.25">
      <c r="A198" s="15" t="s">
        <v>167</v>
      </c>
    </row>
    <row r="207" spans="1:5" x14ac:dyDescent="0.25">
      <c r="A207" s="35"/>
    </row>
  </sheetData>
  <mergeCells count="8">
    <mergeCell ref="A131:E131"/>
    <mergeCell ref="A1:E1"/>
    <mergeCell ref="A115:E115"/>
    <mergeCell ref="A78:E78"/>
    <mergeCell ref="A37:E37"/>
    <mergeCell ref="A35:E35"/>
    <mergeCell ref="A3:E3"/>
    <mergeCell ref="A113:E1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20"/>
  <sheetViews>
    <sheetView topLeftCell="A10" workbookViewId="0">
      <selection activeCell="E14" sqref="E14"/>
    </sheetView>
  </sheetViews>
  <sheetFormatPr defaultRowHeight="15" x14ac:dyDescent="0.25"/>
  <cols>
    <col min="2" max="2" width="9.140625" customWidth="1"/>
    <col min="4" max="4" width="31.140625" customWidth="1"/>
    <col min="5" max="5" width="30.7109375" customWidth="1"/>
    <col min="6" max="6" width="22.140625" customWidth="1"/>
    <col min="7" max="7" width="20" customWidth="1"/>
    <col min="8" max="8" width="21.140625" customWidth="1"/>
  </cols>
  <sheetData>
    <row r="2" spans="3:14" ht="24" thickBot="1" x14ac:dyDescent="0.4">
      <c r="D2" s="47" t="s">
        <v>145</v>
      </c>
      <c r="E2" s="48"/>
      <c r="F2" s="48"/>
      <c r="G2" s="48"/>
      <c r="H2" s="48"/>
    </row>
    <row r="3" spans="3:14" ht="16.5" thickTop="1" x14ac:dyDescent="0.25">
      <c r="E3" s="2" t="s">
        <v>2</v>
      </c>
      <c r="F3" s="2" t="s">
        <v>3</v>
      </c>
      <c r="G3" s="2" t="s">
        <v>4</v>
      </c>
      <c r="H3" s="2" t="s">
        <v>5</v>
      </c>
    </row>
    <row r="4" spans="3:14" ht="18.75" x14ac:dyDescent="0.3">
      <c r="D4" s="5" t="s">
        <v>146</v>
      </c>
    </row>
    <row r="5" spans="3:14" ht="18.75" x14ac:dyDescent="0.3">
      <c r="D5" s="22" t="s">
        <v>147</v>
      </c>
      <c r="E5" s="25">
        <f>(ΔΕΙΚΤΕΣ!B88+ΔΕΙΚΤΕΣ!B94)-ΔΕΙΚΤΕΣ!B54</f>
        <v>28494741.630000003</v>
      </c>
      <c r="F5" s="25">
        <f>(ΔΕΙΚΤΕΣ!C88+ΔΕΙΚΤΕΣ!C94)-ΔΕΙΚΤΕΣ!C54</f>
        <v>37208239.030000001</v>
      </c>
      <c r="G5" s="25">
        <f>(ΔΕΙΚΤΕΣ!D88+ΔΕΙΚΤΕΣ!D94)-ΔΕΙΚΤΕΣ!D54</f>
        <v>45248777.779999971</v>
      </c>
      <c r="H5" s="25">
        <f>(ΔΕΙΚΤΕΣ!E88+ΔΕΙΚΤΕΣ!E94)-ΔΕΙΚΤΕΣ!E54</f>
        <v>47638322.650000006</v>
      </c>
    </row>
    <row r="6" spans="3:14" ht="65.25" customHeight="1" x14ac:dyDescent="0.25">
      <c r="D6" s="23" t="s">
        <v>150</v>
      </c>
      <c r="G6" s="1"/>
    </row>
    <row r="7" spans="3:14" ht="19.5" customHeight="1" x14ac:dyDescent="0.3">
      <c r="D7" s="5" t="s">
        <v>148</v>
      </c>
      <c r="E7" s="21"/>
    </row>
    <row r="8" spans="3:14" ht="18.75" x14ac:dyDescent="0.3">
      <c r="D8" s="22" t="s">
        <v>149</v>
      </c>
      <c r="E8" s="25">
        <f>ΔΕΙΚΤΕΣ!B73+ΔΕΙΚΤΕΣ!B75-ΔΕΙΚΤΕΣ!B104-ΔΕΙΚΤΕΣ!B107</f>
        <v>28494741.629999999</v>
      </c>
      <c r="F8" s="25">
        <f>ΔΕΙΚΤΕΣ!C73+ΔΕΙΚΤΕΣ!C75-ΔΕΙΚΤΕΣ!C104-ΔΕΙΚΤΕΣ!C107</f>
        <v>37208239.030000001</v>
      </c>
      <c r="G8" s="25">
        <f>ΔΕΙΚΤΕΣ!D73+ΔΕΙΚΤΕΣ!D75-ΔΕΙΚΤΕΣ!D104-ΔΕΙΚΤΕΣ!D107</f>
        <v>45248777.780000001</v>
      </c>
      <c r="H8" s="25">
        <f>ΔΕΙΚΤΕΣ!E73+ΔΕΙΚΤΕΣ!E75-ΔΕΙΚΤΕΣ!E104-ΔΕΙΚΤΕΣ!E107</f>
        <v>47638322.650000006</v>
      </c>
    </row>
    <row r="9" spans="3:14" ht="51" x14ac:dyDescent="0.25">
      <c r="D9" s="24" t="s">
        <v>151</v>
      </c>
    </row>
    <row r="11" spans="3:14" ht="63" customHeight="1" x14ac:dyDescent="0.25"/>
    <row r="12" spans="3:14" ht="64.5" customHeight="1" thickBot="1" x14ac:dyDescent="0.45">
      <c r="C12" s="29"/>
      <c r="D12" s="47" t="s">
        <v>153</v>
      </c>
      <c r="E12" s="48"/>
      <c r="F12" s="48"/>
      <c r="G12" s="48"/>
      <c r="H12" s="48"/>
      <c r="K12" s="32"/>
    </row>
    <row r="13" spans="3:14" ht="15.75" thickTop="1" x14ac:dyDescent="0.25">
      <c r="D13" s="29"/>
      <c r="E13" s="29"/>
      <c r="F13" s="29"/>
      <c r="G13" s="29"/>
      <c r="H13" s="29"/>
    </row>
    <row r="14" spans="3:14" ht="18.75" x14ac:dyDescent="0.3">
      <c r="D14" s="22" t="s">
        <v>152</v>
      </c>
      <c r="E14" s="25">
        <f>ΔΕΙΚΤΕΣ!B60+ΔΕΙΚΤΕΣ!B66+ΔΕΙΚΤΕΣ!B75-ΔΕΙΚΤΕΣ!B104-ΔΕΙΚΤΕΣ!B107+ΔΕΙΚΤΕΣ!B102+ΔΕΙΚΤΕΣ!B101</f>
        <v>23547782.619999997</v>
      </c>
      <c r="F14" s="25">
        <f>ΔΕΙΚΤΕΣ!C60+ΔΕΙΚΤΕΣ!C66+ΔΕΙΚΤΕΣ!C75-ΔΕΙΚΤΕΣ!C104-ΔΕΙΚΤΕΣ!C107+ΔΕΙΚΤΕΣ!C102+ΔΕΙΚΤΕΣ!C101</f>
        <v>24274307.179999996</v>
      </c>
      <c r="G14" s="25">
        <f>ΔΕΙΚΤΕΣ!D60+ΔΕΙΚΤΕΣ!D66+ΔΕΙΚΤΕΣ!D75-ΔΕΙΚΤΕΣ!D104-ΔΕΙΚΤΕΣ!D107+ΔΕΙΚΤΕΣ!D102+ΔΕΙΚΤΕΣ!D101</f>
        <v>24205257.629999992</v>
      </c>
      <c r="H14" s="25">
        <f>ΔΕΙΚΤΕΣ!E60+ΔΕΙΚΤΕΣ!E66+ΔΕΙΚΤΕΣ!E75-ΔΕΙΚΤΕΣ!E104-ΔΕΙΚΤΕΣ!E107+ΔΕΙΚΤΕΣ!E102+ΔΕΙΚΤΕΣ!E101</f>
        <v>18556241.860000014</v>
      </c>
      <c r="I14" s="30"/>
      <c r="J14" s="30"/>
      <c r="K14" s="30"/>
      <c r="L14" s="30"/>
      <c r="M14" s="30"/>
    </row>
    <row r="15" spans="3:14" ht="38.25" x14ac:dyDescent="0.25">
      <c r="D15" s="27" t="s">
        <v>170</v>
      </c>
      <c r="I15" s="29"/>
      <c r="J15" s="29"/>
      <c r="K15" s="29"/>
      <c r="L15" s="29"/>
      <c r="M15" s="29"/>
    </row>
    <row r="16" spans="3:14" ht="51" x14ac:dyDescent="0.3">
      <c r="D16" s="28" t="s">
        <v>169</v>
      </c>
      <c r="M16" s="26"/>
      <c r="N16" s="5"/>
    </row>
    <row r="17" spans="4:13" ht="76.5" x14ac:dyDescent="0.25">
      <c r="D17" s="28" t="s">
        <v>171</v>
      </c>
      <c r="M17" s="27"/>
    </row>
    <row r="18" spans="4:13" x14ac:dyDescent="0.25">
      <c r="M18" s="28"/>
    </row>
    <row r="19" spans="4:13" x14ac:dyDescent="0.25">
      <c r="M19" s="28"/>
    </row>
    <row r="20" spans="4:13" ht="18.75" x14ac:dyDescent="0.3">
      <c r="D20" s="26"/>
    </row>
  </sheetData>
  <mergeCells count="2">
    <mergeCell ref="D2:H2"/>
    <mergeCell ref="D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ΔΕΙΚΤΕΣ</vt:lpstr>
      <vt:lpstr>Κ.Κ.-Α.Κ.Κ.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2016-11-17T13:17:53Z</dcterms:modified>
</cp:coreProperties>
</file>