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320" windowHeight="7950" activeTab="3"/>
  </bookViews>
  <sheets>
    <sheet name="ΑΠΟΤΕΛΕΣΜΑΤΑ ΧΡΗΣΕΩΣ 2010-2011" sheetId="3" r:id="rId1"/>
    <sheet name="ΙΣΟΛΟΓΙΣΜΟΣ 2010-2011" sheetId="2" r:id="rId2"/>
    <sheet name="ΔΙΑΦΟΡΕΣ 2010-2011" sheetId="4" r:id="rId3"/>
    <sheet name="Κ.Κ.-Α.Κ.Κ-Τ.Α." sheetId="5" r:id="rId4"/>
  </sheets>
  <calcPr calcId="144525"/>
</workbook>
</file>

<file path=xl/calcChain.xml><?xml version="1.0" encoding="utf-8"?>
<calcChain xmlns="http://schemas.openxmlformats.org/spreadsheetml/2006/main">
  <c r="M15" i="5" l="1"/>
  <c r="M10" i="5"/>
  <c r="D15" i="5"/>
  <c r="D10" i="5"/>
  <c r="M34" i="5"/>
  <c r="I51" i="5"/>
  <c r="I49" i="5"/>
  <c r="I47" i="5"/>
  <c r="M51" i="5"/>
  <c r="L51" i="5"/>
  <c r="M49" i="5"/>
  <c r="L49" i="5"/>
  <c r="M47" i="5"/>
  <c r="L47" i="5"/>
  <c r="D34" i="5"/>
  <c r="M32" i="5"/>
  <c r="D32" i="5"/>
  <c r="M21" i="5"/>
  <c r="D21" i="5"/>
  <c r="H45" i="4" l="1"/>
  <c r="H46" i="4"/>
  <c r="H47" i="4"/>
  <c r="H48" i="4"/>
  <c r="G45" i="4"/>
  <c r="G46" i="4"/>
  <c r="G47" i="4"/>
  <c r="G48" i="4"/>
  <c r="F45" i="4"/>
  <c r="F46" i="4"/>
  <c r="F47" i="4"/>
  <c r="F48" i="4"/>
  <c r="H44" i="4"/>
  <c r="G44" i="4"/>
  <c r="F44" i="4"/>
  <c r="F40" i="4"/>
  <c r="F39" i="4"/>
  <c r="F34" i="4"/>
  <c r="F35" i="4"/>
  <c r="E49" i="4"/>
  <c r="E41" i="4"/>
  <c r="E36" i="4"/>
  <c r="D49" i="4"/>
  <c r="D41" i="4"/>
  <c r="G41" i="4" s="1"/>
  <c r="D36" i="4"/>
  <c r="H16" i="4"/>
  <c r="H17" i="4"/>
  <c r="H18" i="4"/>
  <c r="H19" i="4"/>
  <c r="H11" i="4"/>
  <c r="G16" i="4"/>
  <c r="G17" i="4"/>
  <c r="G18" i="4"/>
  <c r="G19" i="4"/>
  <c r="G11" i="4"/>
  <c r="F16" i="4"/>
  <c r="F17" i="4"/>
  <c r="F18" i="4"/>
  <c r="F19" i="4"/>
  <c r="F11" i="4"/>
  <c r="E15" i="4"/>
  <c r="E12" i="4"/>
  <c r="D15" i="4"/>
  <c r="G15" i="4" s="1"/>
  <c r="D10" i="4"/>
  <c r="G10" i="4" s="1"/>
  <c r="D23" i="3"/>
  <c r="D25" i="3" s="1"/>
  <c r="F46" i="2"/>
  <c r="J57" i="2"/>
  <c r="J49" i="2"/>
  <c r="F51" i="2"/>
  <c r="J44" i="2"/>
  <c r="F43" i="2"/>
  <c r="F54" i="2" s="1"/>
  <c r="H40" i="4"/>
  <c r="G40" i="4"/>
  <c r="H39" i="4"/>
  <c r="G39" i="4"/>
  <c r="H35" i="4"/>
  <c r="G35" i="4"/>
  <c r="H34" i="4"/>
  <c r="G34" i="4"/>
  <c r="H33" i="4"/>
  <c r="G33" i="4"/>
  <c r="F33" i="4"/>
  <c r="J25" i="2"/>
  <c r="J17" i="2"/>
  <c r="D5" i="3"/>
  <c r="F14" i="2"/>
  <c r="F9" i="2"/>
  <c r="F19" i="2"/>
  <c r="F11" i="2"/>
  <c r="D27" i="3" l="1"/>
  <c r="D29" i="3" s="1"/>
  <c r="D30" i="3" s="1"/>
  <c r="D31" i="3" s="1"/>
  <c r="F22" i="2"/>
  <c r="H41" i="4"/>
  <c r="H49" i="4"/>
  <c r="D51" i="4"/>
  <c r="F49" i="4"/>
  <c r="F41" i="4"/>
  <c r="F36" i="4"/>
  <c r="G49" i="4"/>
  <c r="E51" i="4"/>
  <c r="F51" i="4" s="1"/>
  <c r="G36" i="4"/>
  <c r="H36" i="4"/>
  <c r="D12" i="4"/>
  <c r="F12" i="4" s="1"/>
  <c r="D20" i="4"/>
  <c r="H15" i="4"/>
  <c r="F10" i="4"/>
  <c r="H10" i="4"/>
  <c r="E20" i="4"/>
  <c r="F15" i="4"/>
  <c r="J59" i="2"/>
  <c r="H51" i="4" l="1"/>
  <c r="G12" i="4"/>
  <c r="H12" i="4"/>
  <c r="G51" i="4"/>
  <c r="D22" i="4"/>
  <c r="H20" i="4"/>
  <c r="F20" i="4"/>
  <c r="G20" i="4"/>
  <c r="E22" i="4"/>
  <c r="J12" i="2"/>
  <c r="J27" i="2" s="1"/>
  <c r="D7" i="3"/>
  <c r="D9" i="3" s="1"/>
  <c r="D11" i="3" s="1"/>
  <c r="D12" i="3" s="1"/>
  <c r="H22" i="4" l="1"/>
  <c r="F22" i="4"/>
  <c r="G22" i="4"/>
  <c r="D13" i="3"/>
</calcChain>
</file>

<file path=xl/sharedStrings.xml><?xml version="1.0" encoding="utf-8"?>
<sst xmlns="http://schemas.openxmlformats.org/spreadsheetml/2006/main" count="170" uniqueCount="74">
  <si>
    <t>ΕΝΕΡΓΗΤΙΚΟ</t>
  </si>
  <si>
    <t>ΠΑΘΗΤΙΚΟ</t>
  </si>
  <si>
    <t>ΠΩΛΗΣΕΙΣ</t>
  </si>
  <si>
    <t>ΚΟΣΤΟΣ ΠΩΛΗΘΕΝΤΩΝ</t>
  </si>
  <si>
    <t>ΜΙΚΤΟ ΚΕΡΔΟΣ</t>
  </si>
  <si>
    <t>ΕΞΟΔΑ ΔΙΟΙΚΗΣΗΣ</t>
  </si>
  <si>
    <t>ΟΛΙΚΑ ΑΠΟΤΕΛΕΣΜΑΤΑ ΕΚΜΕΤΑΛΛΕΥΣΗΣ</t>
  </si>
  <si>
    <t>ΑΠΟΣΒΕΣΕΙΣ ΜΜ</t>
  </si>
  <si>
    <t>ΚΑΘΑΡΑ ΑΠΟΤΕΛΕΣΜΑΤΑ ΠΡΟ ΦΟΡΩΝ</t>
  </si>
  <si>
    <t>ΜΕΡΙΚΑ ΑΠΟΤΕΛΕΣΜΑΤΑ ΕΚΜΕΤΑΛΛΕΥΣΗΣ(ΚΠΦΤ)</t>
  </si>
  <si>
    <t>ΟΦΕΙΛΟΜΕΝΟΙ ΦΟΡΟΙ</t>
  </si>
  <si>
    <t>ΜΑΚΡΟΠΡΟΘΕΣΜΕΣ ΥΠΟΧΡΕΩΣΕΙΣ</t>
  </si>
  <si>
    <t>ΣΥΝΟΛΟ ΕΝΕΡΓΗΤΙΚΟΥ</t>
  </si>
  <si>
    <t>ΣΥΝΟΛΟ ΠΑΘΗΤΙΚΟΥ</t>
  </si>
  <si>
    <t>ΠΑΓΙΟ ΕΝΕΡΓΗΤΙΚΟ</t>
  </si>
  <si>
    <t>ΣΥΝΟΛΟ ΠΑΓΙΟΥ ΕΝΕΡΓΗΤΙΚΟΥ</t>
  </si>
  <si>
    <t>ΚΥΚΛΟΦΟΡΟΥΝ ΕΝΕΡΓΗΤΙΚΟ</t>
  </si>
  <si>
    <t>ΣΥΝΟΛΟ ΚΥΚΛ. ΕΝΕΡΓΗΤΙΚΟΥ</t>
  </si>
  <si>
    <t>ΙΔΙΑ ΚΕΦΑΛΑΙΑ</t>
  </si>
  <si>
    <t>ΣΥΝΟΛΟ ΙΔΙΩΝ ΚΕΦΑΛΑΙΩΝ</t>
  </si>
  <si>
    <t>ΒΡΑΧΥΠΡΟΘΕΣΜΕΣ ΥΠΟΧΡΕΩΣΕΙΣ</t>
  </si>
  <si>
    <t>ΣΥΝΟΛΟ ΒΡΑΧΥΠΡΟΘΕΣΜΩΝ ΥΠΟΧΡΕΩΣΕΩΝ</t>
  </si>
  <si>
    <t>ΑΠΟΤΕΛΕΣΜΑΤΑ ΕΙΣ ΝΕΟΝ</t>
  </si>
  <si>
    <t xml:space="preserve">ΧΡΗΜΑΤ/ΚΕΣ ΑΚΙΝΗΤ/ΣΕΙΣ </t>
  </si>
  <si>
    <t>ΙΣΟΛΟΓΙΣΜΟΣ ΤΕΛΟΥΣ ΧΡΗΣΕΩΣ 2010</t>
  </si>
  <si>
    <t>ΑΠΟΘΕΜΑΤΑ ( + Α' ΥΛΕΣ)</t>
  </si>
  <si>
    <t>ΜΗΧΑΝΗΜΑΤΑ κ ΜΗΧ. ΕΞΟΠΛΙΣΜΟΣ</t>
  </si>
  <si>
    <t>ΤΑΜΕΙΟ</t>
  </si>
  <si>
    <t>ΓΡΑΜΜΑΤΙΑ ΕΙΣΠΡΑΚΤΕΑ</t>
  </si>
  <si>
    <t>ΧΡΕΩΣΤΕΣ ΔΙΑΦΟΡΟΙ</t>
  </si>
  <si>
    <t>ΜΕΤΑΒΑΤΙΚΟΙ ΛΟΓ. ΕΝΕΡΓ.</t>
  </si>
  <si>
    <t>ΑΠΟΤΕΛΕΣΜΑΤΑ ΕΙΣ ΝΈΟ</t>
  </si>
  <si>
    <t>ΤΑΚΤΙΚΟ ΑΠΟΘΕΜΑΤΙΚΟ</t>
  </si>
  <si>
    <t>ΛΟΙΠΕΣ ΜΑΚΡΟΠΡΟΘΕΣΜΕΣ ΥΠΟΧΡΕΩΣΕΙΣ</t>
  </si>
  <si>
    <t>ΠΙΣΤΩΤΕΣ</t>
  </si>
  <si>
    <t>ΒΡΑΧΥΠΡΟΘΕΣΜΕΣ ΥΠΟΧΡΕΩΣΕΙΣ ΣΕ ΤΡΑΠΕΖΕΣ</t>
  </si>
  <si>
    <t>ΕΠΙΤΑΓΕΣ ΠΛΗΡΩΤΕΕΣ</t>
  </si>
  <si>
    <t>ΜΕΤΑΒΑΤΙΚΟΙ ΛΟΓ. ΠΑΘΗΤΙΚΟΥ</t>
  </si>
  <si>
    <t>ΟΜΟΛΟΓΙΑΚΟ ΔΑΝΕΙΟ</t>
  </si>
  <si>
    <t>ΣΥΝΟΛΟ ΜΑΚΡΟΠΡΟΘΕΣΜΩΝ ΥΠΟΧΡΕΩΣΕΩΝ</t>
  </si>
  <si>
    <t>ΑΠΟΤΕΛΕΣΜΑΤΑ ΧΡΗΣΕΩΣ 2010</t>
  </si>
  <si>
    <t>ΙΣΟΛΟΓΙΣΜΟΣ ΤΕΛΟΥΣ ΧΡΗΣΕΩΣ 2011</t>
  </si>
  <si>
    <t>ΑΠΟΤΕΛΕΣΜΑΤΑ ΧΡΗΣΕΩΣ 2011</t>
  </si>
  <si>
    <t>ΕΤΗ</t>
  </si>
  <si>
    <t>ΔΙΑΦΟΡΑ</t>
  </si>
  <si>
    <t>ΜΕΣΟΣ ΟΡΟΣ</t>
  </si>
  <si>
    <t>ΠΟΣΟΣΤΙΑΙΑ ΜΕΤΑΒΟΛΗ (%)</t>
  </si>
  <si>
    <t>Κ.Κ.=Ι.Κ.+Μ.Υ.-Κ.Π.Ε.=</t>
  </si>
  <si>
    <t>ΚΕΦΑΛΑΙΟ ΚΙΝΗΣΗΣ</t>
  </si>
  <si>
    <t>Κ.Κ.=Κ.Ε.-Β.Υ=</t>
  </si>
  <si>
    <t>ΦΟΡΟΣ ΕΙΣΟΔΗΜΑΤΟΣ (40%)</t>
  </si>
  <si>
    <t>1ος ΤΡΟΠΟΣ</t>
  </si>
  <si>
    <t>2ος ΤΡΟΠΟΣ</t>
  </si>
  <si>
    <t>ΧΡΗΜΑΤΟΟΙΚΟΝΟΜΙΚΑ ΕΞΟΔΑ</t>
  </si>
  <si>
    <t>Α.Κ.Κ.=</t>
  </si>
  <si>
    <t xml:space="preserve">Α.Κ.Κ=(ΚΥΚΛΟΦΟΡΟΥΝ ΕΝΕΡΓΗΤΙΚΟ ΤΗΣ ΜΗ ΕΚΜΕΤΑΛΛΕΥΣΗΣ) - (ΠΑΘΗΤΙΚΟ ΤΗΣ ΜΗ ΕΚΜΕΤΑΛΛΕΥΣΗΣ) </t>
  </si>
  <si>
    <t>Τ.Α.(1ος ΤΡΟΠΟΣ)=</t>
  </si>
  <si>
    <t>Τ.Α.(2ος ΤΡΟΠΟΣ)=</t>
  </si>
  <si>
    <t>ΑΝΑΓΚΕΣ ΣΕ ΚΕΦΑΛΑΙΟ ΚΙΝΗΣΗΣ(Α.Κ.Κ.)</t>
  </si>
  <si>
    <t>ΚΕΦΑΛΑΙΟ ΚΙΝΗΣΗΣ (Κ.Κ.)</t>
  </si>
  <si>
    <t>ΤΑΜΕΙΑΚΟ ΑΠΟΤΕΛΕΣΜΑ (Τ.Α.)</t>
  </si>
  <si>
    <t>ΣΥΓΚΕΝΤΡΩΤΙΚΟΣ ΠΙΝΑΚΑΣ ΑΠΟΤΕΛΕΣΜΑΤΩΝ</t>
  </si>
  <si>
    <t>ΜΕΣΗ ΠΟΣΟΣΤΙΑΙΑ ΜΕΤΑΒΟΛΗ</t>
  </si>
  <si>
    <t xml:space="preserve">ΑΝΑΓΚΕΣ ΣΕ Κ.Κ. </t>
  </si>
  <si>
    <t>ΤΑΜΕΙΑΚΟ ΑΠΟΤΕΛΕΣΜΑ</t>
  </si>
  <si>
    <r>
      <rPr>
        <b/>
        <i/>
        <sz val="10"/>
        <color theme="1"/>
        <rFont val="Calibri"/>
        <family val="2"/>
        <scheme val="minor"/>
      </rPr>
      <t>Τ.Α.(1ος ΤΡΟΠΟΣ)</t>
    </r>
    <r>
      <rPr>
        <i/>
        <sz val="10"/>
        <color theme="1"/>
        <rFont val="Calibri"/>
        <family val="2"/>
        <scheme val="minor"/>
      </rPr>
      <t xml:space="preserve">= </t>
    </r>
    <r>
      <rPr>
        <i/>
        <strike/>
        <sz val="10"/>
        <color theme="1"/>
        <rFont val="Calibri"/>
        <family val="2"/>
        <scheme val="minor"/>
      </rPr>
      <t>ΧΡΕΟΓΡΑΦΑ</t>
    </r>
    <r>
      <rPr>
        <i/>
        <sz val="10"/>
        <color theme="1"/>
        <rFont val="Calibri"/>
        <family val="2"/>
        <scheme val="minor"/>
      </rPr>
      <t>+ΔΙΑΘΕΣΙΜΑ-ΒΡΑΧΥΠΡΟΘΕΣΜΕΣ ΤΡΑΠΕΖΙΚΕΣ ΥΠΟΧΡΕΩΣΕΙΣ</t>
    </r>
  </si>
  <si>
    <r>
      <rPr>
        <b/>
        <i/>
        <sz val="10"/>
        <color theme="1"/>
        <rFont val="Calibri"/>
        <family val="2"/>
        <scheme val="minor"/>
      </rPr>
      <t>Τ.Α.(2ος ΤΡΟΠΟΣ)</t>
    </r>
    <r>
      <rPr>
        <i/>
        <sz val="10"/>
        <color theme="1"/>
        <rFont val="Calibri"/>
        <family val="2"/>
        <scheme val="minor"/>
      </rPr>
      <t>= Κ.Κ. - Α.Κ.Κ.</t>
    </r>
  </si>
  <si>
    <t>Κ.Ε.= (ΑΠΟΘΕΜΑΤΑ ( + Α' ΥΛΕΣ),ΧΡΗΜΑΤ/ΚΑ ΕΞΟΔΑ, ΓΡΑΜΜΑΤΙΑ ΕΙΣΠΡΑΚΤΕΑ, ΧΡΕΩΣΤΕΣ ΔΙΑΦΟΡΟΙ, ΤΑΜΕΙΟ, ΜΕΤΑΒΑΤΙΚΟΙ ΛΟΓΑΡΙΑΣΜΟΙ ΕΝΕΡΓΗΤΙΚΟΥ)</t>
  </si>
  <si>
    <t>Β.Υ.= (ΠΙΣΤΩΤΕΣ, ΒΡΑΧΥΠΡΟΘΕΣΜΕΣ ΥΠΟΧΡΕΩΣΕΙΣ ΣΕ ΤΡΑΠΕΖΕΣ, ΟΦΕΙΛΟΜΕΝΟΙ ΦΟΡΟΙ, ΕΠΙΤΑΓΕΣ ΠΛΗΡΩΤΕΕΣ,ΜΕΤΑΒΑΤΙΚΟΙ ΛΟΓΑΡΙΑΣΜΟΙ ΠΑΘΗΤΙΚΟΥ)</t>
  </si>
  <si>
    <t>Ι.Κ.= (ΟΜΟΛΟΓΙΑΚΟ ΔΑΝΕΙΟ, ΤΑΚΤΙΚΟ ΑΠΟΘΕΜΑΤΙΚΟ ,ΙΔΙΑ ΚΕΦΑΛΑΙΑ ,ΕΙΣ ΝΈΟ,ΛΟΙΠΕΣ ΜΑΚΡΟΠΡΟΘΕΣΜΕΣ ΥΠΟΧΡΕΩΣΕΙΣ)</t>
  </si>
  <si>
    <t>Κ.Π.Ε.= (ΕΝΣΩΜΑΤΕΣ ΑΚΙΝΗΤΟΠΟΙΗΣΕΙΣ, ΑΣΩΜΑΤΕΣ ΑΚΙΝΗΤΟΠΟΙΗΣΕΙΣ)</t>
  </si>
  <si>
    <t>Ι.Κ.= ( ΤΑΚΤΙΚΟ ΑΠΟΘΕΜΑΤΙΚΟ ,ΙΔΙΑ ΚΕΦΑΛΑΙΑ ,ΕΙΣ ΝΈΟ) Μ.Υ.=(ΟΜΟΛΟΓΙΑΚΟ ΔΑΝΕΙΟ,ΛΟΙΠΕΣ ΜΑΚΡΟΠΡΟΘΕΣΜΕΣ ΥΠΟΧΡΕΩΣΕΙΣ)</t>
  </si>
  <si>
    <r>
      <rPr>
        <b/>
        <i/>
        <sz val="10"/>
        <color theme="1"/>
        <rFont val="Calibri"/>
        <family val="2"/>
        <scheme val="minor"/>
      </rPr>
      <t>ΚΥΚΛΟΦΟΡΟΥΝ ΕΝΕΡΓΗΤΙΚΟ ΤΗΣ ΜΗ ΕΚΜΕΤΑΛΛΕΥΣΗΣ</t>
    </r>
    <r>
      <rPr>
        <i/>
        <sz val="10"/>
        <color theme="1"/>
        <rFont val="Calibri"/>
        <family val="2"/>
        <scheme val="minor"/>
      </rPr>
      <t>= (ΑΠΟΘΕΜΑΤΑ + Α' ΥΛΕΣ, ΜΕΤΑΒΑΤΙΚΟΙ ΛΟΓΑΡΙΑΣΜΟΙ ΕΝΕΡΓΗΤΙΚΟΥ, ΧΡΕΩΣΤΕΣ, ΓΡΑΜΜΑΤΙΑ ΕΙΣΠΡΑΚΤΕΑ)</t>
    </r>
  </si>
  <si>
    <r>
      <rPr>
        <b/>
        <i/>
        <sz val="10"/>
        <color theme="1"/>
        <rFont val="Calibri"/>
        <family val="2"/>
        <scheme val="minor"/>
      </rPr>
      <t>ΠΑΘΗΤΙΚΟ ΤΗΣ ΜΗ ΕΚΜΕΤΑΛΛΕΥΣΗΣ</t>
    </r>
    <r>
      <rPr>
        <i/>
        <sz val="10"/>
        <color theme="1"/>
        <rFont val="Calibri"/>
        <family val="2"/>
        <scheme val="minor"/>
      </rPr>
      <t>= (ΠΙΣΤΩΤΕΣ, ΜΕΤΑΒΑΤΙΚΟΙ ΛΟΓΑΡΙΑΣΜΟΙ ΠΑΘΗΤΙΚΟΥ, ΕΠΙΤΑΓΕΣ ΠΛΗΡΩΤΕΕΣ, ΦΟΡΟΙ)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</si>
</sst>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u val="doubleAccounting"/>
      <sz val="20"/>
      <color theme="1"/>
      <name val="Arial"/>
      <family val="2"/>
      <charset val="161"/>
    </font>
    <font>
      <u/>
      <sz val="14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u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i/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61"/>
      <scheme val="minor"/>
    </font>
    <font>
      <sz val="14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trike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left" vertical="center"/>
    </xf>
    <xf numFmtId="0" fontId="8" fillId="0" borderId="0" xfId="0" applyFont="1"/>
    <xf numFmtId="0" fontId="9" fillId="0" borderId="0" xfId="0" applyFont="1"/>
    <xf numFmtId="0" fontId="0" fillId="0" borderId="0" xfId="0" applyFon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10" fontId="0" fillId="0" borderId="0" xfId="0" applyNumberFormat="1"/>
    <xf numFmtId="10" fontId="1" fillId="0" borderId="0" xfId="0" applyNumberFormat="1" applyFont="1"/>
    <xf numFmtId="0" fontId="18" fillId="0" borderId="0" xfId="0" applyFont="1"/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/>
    <xf numFmtId="0" fontId="27" fillId="0" borderId="0" xfId="0" applyFont="1"/>
    <xf numFmtId="0" fontId="29" fillId="0" borderId="0" xfId="0" applyFont="1" applyAlignment="1">
      <alignment horizontal="left" vertical="top" wrapText="1"/>
    </xf>
    <xf numFmtId="49" fontId="29" fillId="0" borderId="0" xfId="0" applyNumberFormat="1" applyFont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/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7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0" applyFont="1" applyAlignment="1"/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31"/>
  <sheetViews>
    <sheetView topLeftCell="A10" workbookViewId="0">
      <selection activeCell="F22" sqref="F22"/>
    </sheetView>
  </sheetViews>
  <sheetFormatPr defaultRowHeight="15" x14ac:dyDescent="0.25"/>
  <cols>
    <col min="3" max="3" width="55.28515625" customWidth="1"/>
    <col min="4" max="4" width="19.7109375" customWidth="1"/>
  </cols>
  <sheetData>
    <row r="1" spans="3:4" ht="24" thickBot="1" x14ac:dyDescent="0.4">
      <c r="C1" s="31" t="s">
        <v>40</v>
      </c>
      <c r="D1" s="32"/>
    </row>
    <row r="2" spans="3:4" ht="15.75" thickTop="1" x14ac:dyDescent="0.25"/>
    <row r="3" spans="3:4" ht="18.75" x14ac:dyDescent="0.3">
      <c r="C3" s="12" t="s">
        <v>2</v>
      </c>
      <c r="D3" s="8">
        <v>86000</v>
      </c>
    </row>
    <row r="4" spans="3:4" ht="15.75" x14ac:dyDescent="0.25">
      <c r="C4" s="10" t="s">
        <v>3</v>
      </c>
      <c r="D4" s="8">
        <v>-25000</v>
      </c>
    </row>
    <row r="5" spans="3:4" ht="15.75" x14ac:dyDescent="0.25">
      <c r="C5" s="13" t="s">
        <v>4</v>
      </c>
      <c r="D5" s="8">
        <f>SUM(D3:D4)</f>
        <v>61000</v>
      </c>
    </row>
    <row r="6" spans="3:4" ht="15.75" x14ac:dyDescent="0.25">
      <c r="C6" s="10" t="s">
        <v>5</v>
      </c>
      <c r="D6" s="8">
        <v>-40500</v>
      </c>
    </row>
    <row r="7" spans="3:4" ht="15.75" x14ac:dyDescent="0.25">
      <c r="C7" s="13" t="s">
        <v>9</v>
      </c>
      <c r="D7" s="11">
        <f>SUM(D5:D6)</f>
        <v>20500</v>
      </c>
    </row>
    <row r="8" spans="3:4" x14ac:dyDescent="0.25">
      <c r="C8" s="19" t="s">
        <v>53</v>
      </c>
      <c r="D8" s="21">
        <v>-2000</v>
      </c>
    </row>
    <row r="9" spans="3:4" ht="15.75" x14ac:dyDescent="0.25">
      <c r="C9" s="13" t="s">
        <v>6</v>
      </c>
      <c r="D9" s="8">
        <f>SUM(D7:D8)</f>
        <v>18500</v>
      </c>
    </row>
    <row r="10" spans="3:4" ht="15.75" x14ac:dyDescent="0.25">
      <c r="C10" s="10" t="s">
        <v>7</v>
      </c>
      <c r="D10" s="8">
        <v>-1200</v>
      </c>
    </row>
    <row r="11" spans="3:4" ht="15.75" x14ac:dyDescent="0.25">
      <c r="C11" s="13" t="s">
        <v>8</v>
      </c>
      <c r="D11" s="8">
        <f>SUM(D9:D10)</f>
        <v>17300</v>
      </c>
    </row>
    <row r="12" spans="3:4" ht="15.75" x14ac:dyDescent="0.25">
      <c r="C12" s="10" t="s">
        <v>50</v>
      </c>
      <c r="D12" s="7">
        <f>-(D11* 40%)</f>
        <v>-6920</v>
      </c>
    </row>
    <row r="13" spans="3:4" ht="18.75" x14ac:dyDescent="0.3">
      <c r="C13" s="14" t="s">
        <v>31</v>
      </c>
      <c r="D13" s="3">
        <f>SUM(D11:D12)</f>
        <v>10380</v>
      </c>
    </row>
    <row r="19" spans="3:4" ht="24" thickBot="1" x14ac:dyDescent="0.4">
      <c r="C19" s="31" t="s">
        <v>42</v>
      </c>
      <c r="D19" s="32"/>
    </row>
    <row r="20" spans="3:4" ht="15.75" thickTop="1" x14ac:dyDescent="0.25"/>
    <row r="21" spans="3:4" ht="18.75" x14ac:dyDescent="0.3">
      <c r="C21" s="12" t="s">
        <v>2</v>
      </c>
      <c r="D21" s="8">
        <v>90000</v>
      </c>
    </row>
    <row r="22" spans="3:4" ht="15.75" x14ac:dyDescent="0.25">
      <c r="C22" s="10" t="s">
        <v>3</v>
      </c>
      <c r="D22" s="8">
        <v>-30000</v>
      </c>
    </row>
    <row r="23" spans="3:4" ht="15.75" x14ac:dyDescent="0.25">
      <c r="C23" s="13" t="s">
        <v>4</v>
      </c>
      <c r="D23" s="8">
        <f>SUM(D21:D22)</f>
        <v>60000</v>
      </c>
    </row>
    <row r="24" spans="3:4" ht="15.75" x14ac:dyDescent="0.25">
      <c r="C24" s="10" t="s">
        <v>5</v>
      </c>
      <c r="D24" s="8">
        <v>-30500</v>
      </c>
    </row>
    <row r="25" spans="3:4" ht="15.75" x14ac:dyDescent="0.25">
      <c r="C25" s="13" t="s">
        <v>9</v>
      </c>
      <c r="D25" s="11">
        <f>SUM(D23:D24)</f>
        <v>29500</v>
      </c>
    </row>
    <row r="26" spans="3:4" x14ac:dyDescent="0.25">
      <c r="C26" s="19" t="s">
        <v>53</v>
      </c>
      <c r="D26" s="21">
        <v>-3000</v>
      </c>
    </row>
    <row r="27" spans="3:4" ht="15.75" x14ac:dyDescent="0.25">
      <c r="C27" s="13" t="s">
        <v>6</v>
      </c>
      <c r="D27" s="8">
        <f>SUM(D25:D26)</f>
        <v>26500</v>
      </c>
    </row>
    <row r="28" spans="3:4" ht="15.75" x14ac:dyDescent="0.25">
      <c r="C28" s="10" t="s">
        <v>7</v>
      </c>
      <c r="D28" s="8">
        <v>-1200</v>
      </c>
    </row>
    <row r="29" spans="3:4" ht="15.75" x14ac:dyDescent="0.25">
      <c r="C29" s="13" t="s">
        <v>8</v>
      </c>
      <c r="D29" s="8">
        <f>SUM(D27:D28)</f>
        <v>25300</v>
      </c>
    </row>
    <row r="30" spans="3:4" ht="15.75" x14ac:dyDescent="0.25">
      <c r="C30" s="10" t="s">
        <v>50</v>
      </c>
      <c r="D30" s="7">
        <f>-(D29* 40%)</f>
        <v>-10120</v>
      </c>
    </row>
    <row r="31" spans="3:4" ht="18.75" x14ac:dyDescent="0.3">
      <c r="C31" s="14" t="s">
        <v>31</v>
      </c>
      <c r="D31" s="3">
        <f>SUM(D29:D30)</f>
        <v>15180</v>
      </c>
    </row>
  </sheetData>
  <mergeCells count="2">
    <mergeCell ref="C1:D1"/>
    <mergeCell ref="C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C1" workbookViewId="0">
      <selection activeCell="E41" sqref="E41"/>
    </sheetView>
  </sheetViews>
  <sheetFormatPr defaultRowHeight="15" x14ac:dyDescent="0.25"/>
  <cols>
    <col min="5" max="5" width="34.5703125" customWidth="1"/>
    <col min="6" max="6" width="17.42578125" customWidth="1"/>
    <col min="8" max="8" width="46.7109375" customWidth="1"/>
    <col min="9" max="9" width="21.85546875" customWidth="1"/>
    <col min="12" max="12" width="14.140625" customWidth="1"/>
  </cols>
  <sheetData>
    <row r="1" spans="1:13" x14ac:dyDescent="0.25">
      <c r="A1" s="1"/>
    </row>
    <row r="4" spans="1:13" s="5" customFormat="1" ht="27.75" x14ac:dyDescent="0.25">
      <c r="E4" s="33" t="s">
        <v>24</v>
      </c>
      <c r="F4" s="33"/>
      <c r="G4" s="33"/>
      <c r="H4" s="33"/>
      <c r="I4" s="33"/>
      <c r="J4" s="33"/>
      <c r="K4" s="33"/>
    </row>
    <row r="5" spans="1:13" s="5" customFormat="1" x14ac:dyDescent="0.25"/>
    <row r="6" spans="1:13" s="5" customFormat="1" ht="23.25" x14ac:dyDescent="0.35">
      <c r="E6" s="34" t="s">
        <v>0</v>
      </c>
      <c r="F6" s="35"/>
      <c r="H6" s="34" t="s">
        <v>1</v>
      </c>
      <c r="I6" s="35"/>
      <c r="J6"/>
      <c r="K6"/>
    </row>
    <row r="7" spans="1:13" s="5" customFormat="1" x14ac:dyDescent="0.25">
      <c r="E7"/>
      <c r="F7"/>
      <c r="H7"/>
      <c r="I7"/>
    </row>
    <row r="8" spans="1:13" s="5" customFormat="1" ht="18.75" x14ac:dyDescent="0.3">
      <c r="E8" s="4" t="s">
        <v>14</v>
      </c>
      <c r="F8"/>
      <c r="H8" s="4" t="s">
        <v>18</v>
      </c>
      <c r="I8"/>
      <c r="L8"/>
      <c r="M8"/>
    </row>
    <row r="9" spans="1:13" s="5" customFormat="1" x14ac:dyDescent="0.25">
      <c r="E9" t="s">
        <v>26</v>
      </c>
      <c r="F9">
        <f>63330-1200</f>
        <v>62130</v>
      </c>
      <c r="H9" t="s">
        <v>18</v>
      </c>
      <c r="I9"/>
      <c r="J9">
        <v>50000</v>
      </c>
      <c r="L9"/>
      <c r="M9"/>
    </row>
    <row r="10" spans="1:13" s="5" customFormat="1" x14ac:dyDescent="0.25">
      <c r="E10" t="s">
        <v>23</v>
      </c>
      <c r="F10">
        <v>57900</v>
      </c>
      <c r="H10" t="s">
        <v>32</v>
      </c>
      <c r="I10"/>
      <c r="J10">
        <v>21000</v>
      </c>
      <c r="L10"/>
      <c r="M10"/>
    </row>
    <row r="11" spans="1:13" s="5" customFormat="1" ht="15.75" x14ac:dyDescent="0.25">
      <c r="E11" s="6" t="s">
        <v>15</v>
      </c>
      <c r="F11">
        <f>SUM(F9+F10)</f>
        <v>120030</v>
      </c>
      <c r="H11" t="s">
        <v>22</v>
      </c>
      <c r="I11"/>
      <c r="J11">
        <v>10380</v>
      </c>
      <c r="L11"/>
      <c r="M11"/>
    </row>
    <row r="12" spans="1:13" s="5" customFormat="1" ht="15.75" x14ac:dyDescent="0.25">
      <c r="E12"/>
      <c r="F12"/>
      <c r="H12" s="6" t="s">
        <v>19</v>
      </c>
      <c r="I12" s="6"/>
      <c r="J12">
        <f>SUM(J9:J11)</f>
        <v>81380</v>
      </c>
      <c r="L12"/>
      <c r="M12"/>
    </row>
    <row r="13" spans="1:13" s="5" customFormat="1" ht="18.75" x14ac:dyDescent="0.3">
      <c r="E13" s="4" t="s">
        <v>16</v>
      </c>
      <c r="F13"/>
      <c r="H13"/>
      <c r="I13"/>
      <c r="L13"/>
      <c r="M13"/>
    </row>
    <row r="14" spans="1:13" s="5" customFormat="1" ht="18.75" x14ac:dyDescent="0.25">
      <c r="E14" t="s">
        <v>25</v>
      </c>
      <c r="F14">
        <f>30000+10000</f>
        <v>40000</v>
      </c>
      <c r="H14" s="9" t="s">
        <v>11</v>
      </c>
      <c r="L14"/>
      <c r="M14"/>
    </row>
    <row r="15" spans="1:13" s="5" customFormat="1" x14ac:dyDescent="0.25">
      <c r="E15" t="s">
        <v>28</v>
      </c>
      <c r="F15">
        <v>7570</v>
      </c>
      <c r="H15" s="8" t="s">
        <v>33</v>
      </c>
      <c r="I15"/>
      <c r="J15">
        <v>28000</v>
      </c>
      <c r="L15"/>
      <c r="M15"/>
    </row>
    <row r="16" spans="1:13" s="5" customFormat="1" x14ac:dyDescent="0.25">
      <c r="E16" t="s">
        <v>29</v>
      </c>
      <c r="F16">
        <v>12300</v>
      </c>
      <c r="H16" t="s">
        <v>38</v>
      </c>
      <c r="I16"/>
      <c r="J16">
        <v>20500</v>
      </c>
      <c r="L16"/>
      <c r="M16"/>
    </row>
    <row r="17" spans="5:10" ht="15.75" x14ac:dyDescent="0.25">
      <c r="E17" t="s">
        <v>27</v>
      </c>
      <c r="F17">
        <v>20000</v>
      </c>
      <c r="H17" s="6" t="s">
        <v>39</v>
      </c>
      <c r="J17">
        <f>SUM(J15:J16)</f>
        <v>48500</v>
      </c>
    </row>
    <row r="18" spans="5:10" x14ac:dyDescent="0.25">
      <c r="E18" t="s">
        <v>30</v>
      </c>
      <c r="F18">
        <v>2500</v>
      </c>
    </row>
    <row r="19" spans="5:10" ht="18.75" x14ac:dyDescent="0.3">
      <c r="E19" s="6" t="s">
        <v>17</v>
      </c>
      <c r="F19">
        <f>SUM(F14:F18)</f>
        <v>82370</v>
      </c>
      <c r="H19" s="4" t="s">
        <v>20</v>
      </c>
    </row>
    <row r="20" spans="5:10" x14ac:dyDescent="0.25">
      <c r="H20" t="s">
        <v>34</v>
      </c>
      <c r="J20">
        <v>46500</v>
      </c>
    </row>
    <row r="21" spans="5:10" x14ac:dyDescent="0.25">
      <c r="H21" t="s">
        <v>35</v>
      </c>
      <c r="J21">
        <v>5000</v>
      </c>
    </row>
    <row r="22" spans="5:10" ht="18.75" x14ac:dyDescent="0.3">
      <c r="E22" s="3" t="s">
        <v>12</v>
      </c>
      <c r="F22" s="2">
        <f>SUM(F11+F19)</f>
        <v>202400</v>
      </c>
      <c r="H22" t="s">
        <v>10</v>
      </c>
      <c r="J22">
        <v>6920</v>
      </c>
    </row>
    <row r="23" spans="5:10" x14ac:dyDescent="0.25">
      <c r="H23" t="s">
        <v>36</v>
      </c>
      <c r="J23">
        <v>12200</v>
      </c>
    </row>
    <row r="24" spans="5:10" x14ac:dyDescent="0.25">
      <c r="H24" t="s">
        <v>37</v>
      </c>
      <c r="J24">
        <v>1900</v>
      </c>
    </row>
    <row r="25" spans="5:10" ht="15.75" x14ac:dyDescent="0.25">
      <c r="H25" s="6" t="s">
        <v>21</v>
      </c>
      <c r="J25">
        <f>SUM(J20:J24)</f>
        <v>72520</v>
      </c>
    </row>
    <row r="27" spans="5:10" ht="18.75" x14ac:dyDescent="0.3">
      <c r="H27" s="3" t="s">
        <v>13</v>
      </c>
      <c r="I27" s="2"/>
      <c r="J27" s="2">
        <f>SUM(J12+J17+J25)</f>
        <v>202400</v>
      </c>
    </row>
    <row r="36" spans="5:11" ht="27.75" x14ac:dyDescent="0.25">
      <c r="E36" s="33" t="s">
        <v>41</v>
      </c>
      <c r="F36" s="33"/>
      <c r="G36" s="33"/>
      <c r="H36" s="33"/>
      <c r="I36" s="33"/>
      <c r="J36" s="33"/>
      <c r="K36" s="33"/>
    </row>
    <row r="37" spans="5:11" x14ac:dyDescent="0.25">
      <c r="E37" s="5"/>
      <c r="F37" s="5"/>
      <c r="G37" s="5"/>
      <c r="H37" s="5"/>
      <c r="I37" s="5"/>
      <c r="J37" s="5"/>
      <c r="K37" s="5"/>
    </row>
    <row r="38" spans="5:11" ht="23.25" x14ac:dyDescent="0.35">
      <c r="E38" s="34" t="s">
        <v>0</v>
      </c>
      <c r="F38" s="34"/>
      <c r="G38" s="5"/>
      <c r="H38" s="34" t="s">
        <v>1</v>
      </c>
      <c r="I38" s="35"/>
    </row>
    <row r="39" spans="5:11" x14ac:dyDescent="0.25">
      <c r="G39" s="5"/>
      <c r="J39" s="5"/>
      <c r="K39" s="5"/>
    </row>
    <row r="40" spans="5:11" ht="18.75" x14ac:dyDescent="0.3">
      <c r="E40" s="4" t="s">
        <v>14</v>
      </c>
      <c r="G40" s="5"/>
      <c r="H40" s="4" t="s">
        <v>18</v>
      </c>
      <c r="J40" s="5"/>
      <c r="K40" s="5"/>
    </row>
    <row r="41" spans="5:11" x14ac:dyDescent="0.25">
      <c r="E41" t="s">
        <v>26</v>
      </c>
      <c r="F41">
        <v>58800</v>
      </c>
      <c r="G41" s="5"/>
      <c r="H41" t="s">
        <v>18</v>
      </c>
      <c r="J41">
        <v>60000</v>
      </c>
      <c r="K41" s="5"/>
    </row>
    <row r="42" spans="5:11" x14ac:dyDescent="0.25">
      <c r="E42" t="s">
        <v>23</v>
      </c>
      <c r="F42">
        <v>50000</v>
      </c>
      <c r="G42" s="5"/>
      <c r="H42" t="s">
        <v>32</v>
      </c>
      <c r="J42">
        <v>15000</v>
      </c>
      <c r="K42" s="5"/>
    </row>
    <row r="43" spans="5:11" ht="15.75" x14ac:dyDescent="0.25">
      <c r="E43" s="6" t="s">
        <v>15</v>
      </c>
      <c r="F43">
        <f>SUM(F41+F42)</f>
        <v>108800</v>
      </c>
      <c r="G43" s="5"/>
      <c r="H43" t="s">
        <v>22</v>
      </c>
      <c r="J43">
        <v>15180</v>
      </c>
      <c r="K43" s="5"/>
    </row>
    <row r="44" spans="5:11" ht="15.75" x14ac:dyDescent="0.25">
      <c r="G44" s="5"/>
      <c r="H44" s="6" t="s">
        <v>19</v>
      </c>
      <c r="I44" s="6"/>
      <c r="J44">
        <f>SUM(J41:J43)</f>
        <v>90180</v>
      </c>
      <c r="K44" s="5"/>
    </row>
    <row r="45" spans="5:11" ht="18.75" x14ac:dyDescent="0.3">
      <c r="E45" s="4" t="s">
        <v>16</v>
      </c>
      <c r="G45" s="5"/>
      <c r="J45" s="5"/>
      <c r="K45" s="5"/>
    </row>
    <row r="46" spans="5:11" ht="18.75" x14ac:dyDescent="0.25">
      <c r="E46" t="s">
        <v>25</v>
      </c>
      <c r="F46">
        <f>12000+14000</f>
        <v>26000</v>
      </c>
      <c r="G46" s="5"/>
      <c r="H46" s="9" t="s">
        <v>11</v>
      </c>
      <c r="I46" s="5"/>
      <c r="J46" s="5"/>
      <c r="K46" s="5"/>
    </row>
    <row r="47" spans="5:11" x14ac:dyDescent="0.25">
      <c r="E47" t="s">
        <v>28</v>
      </c>
      <c r="F47">
        <v>10100</v>
      </c>
      <c r="G47" s="5"/>
      <c r="H47" s="8" t="s">
        <v>33</v>
      </c>
      <c r="J47">
        <v>22000</v>
      </c>
      <c r="K47" s="5"/>
    </row>
    <row r="48" spans="5:11" x14ac:dyDescent="0.25">
      <c r="E48" t="s">
        <v>29</v>
      </c>
      <c r="F48">
        <v>10300</v>
      </c>
      <c r="G48" s="5"/>
      <c r="H48" t="s">
        <v>38</v>
      </c>
      <c r="J48">
        <v>20500</v>
      </c>
      <c r="K48" s="5"/>
    </row>
    <row r="49" spans="5:10" ht="15.75" x14ac:dyDescent="0.25">
      <c r="E49" t="s">
        <v>27</v>
      </c>
      <c r="F49">
        <v>30000</v>
      </c>
      <c r="H49" s="6" t="s">
        <v>39</v>
      </c>
      <c r="J49">
        <f>SUM(J47:J48)</f>
        <v>42500</v>
      </c>
    </row>
    <row r="50" spans="5:10" x14ac:dyDescent="0.25">
      <c r="E50" t="s">
        <v>30</v>
      </c>
      <c r="F50">
        <v>2000</v>
      </c>
    </row>
    <row r="51" spans="5:10" ht="18.75" x14ac:dyDescent="0.3">
      <c r="E51" s="6" t="s">
        <v>17</v>
      </c>
      <c r="F51">
        <f>SUM(F46:F50)</f>
        <v>78400</v>
      </c>
      <c r="H51" s="4" t="s">
        <v>20</v>
      </c>
    </row>
    <row r="52" spans="5:10" x14ac:dyDescent="0.25">
      <c r="H52" t="s">
        <v>34</v>
      </c>
      <c r="J52">
        <v>27400</v>
      </c>
    </row>
    <row r="53" spans="5:10" x14ac:dyDescent="0.25">
      <c r="H53" t="s">
        <v>35</v>
      </c>
      <c r="J53">
        <v>5000</v>
      </c>
    </row>
    <row r="54" spans="5:10" ht="18.75" x14ac:dyDescent="0.3">
      <c r="E54" s="3" t="s">
        <v>12</v>
      </c>
      <c r="F54" s="2">
        <f>SUM(F43+F51)</f>
        <v>187200</v>
      </c>
      <c r="H54" t="s">
        <v>10</v>
      </c>
      <c r="J54">
        <v>10120</v>
      </c>
    </row>
    <row r="55" spans="5:10" x14ac:dyDescent="0.25">
      <c r="H55" t="s">
        <v>36</v>
      </c>
      <c r="J55">
        <v>10500</v>
      </c>
    </row>
    <row r="56" spans="5:10" x14ac:dyDescent="0.25">
      <c r="H56" t="s">
        <v>37</v>
      </c>
      <c r="J56">
        <v>1500</v>
      </c>
    </row>
    <row r="57" spans="5:10" ht="15.75" x14ac:dyDescent="0.25">
      <c r="H57" s="6" t="s">
        <v>21</v>
      </c>
      <c r="J57">
        <f>SUM(J52:J56)</f>
        <v>54520</v>
      </c>
    </row>
    <row r="59" spans="5:10" ht="18.75" x14ac:dyDescent="0.3">
      <c r="H59" s="3" t="s">
        <v>13</v>
      </c>
      <c r="I59" s="2"/>
      <c r="J59" s="2">
        <f>SUM(J44+J49+J57)</f>
        <v>187200</v>
      </c>
    </row>
  </sheetData>
  <mergeCells count="6">
    <mergeCell ref="E4:K4"/>
    <mergeCell ref="E36:K36"/>
    <mergeCell ref="E6:F6"/>
    <mergeCell ref="H6:I6"/>
    <mergeCell ref="E38:F38"/>
    <mergeCell ref="H38:I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51"/>
  <sheetViews>
    <sheetView topLeftCell="B19" workbookViewId="0">
      <selection activeCell="D27" sqref="D27"/>
    </sheetView>
  </sheetViews>
  <sheetFormatPr defaultRowHeight="15" x14ac:dyDescent="0.25"/>
  <cols>
    <col min="1" max="1" width="18.85546875" customWidth="1"/>
    <col min="3" max="3" width="46.42578125" customWidth="1"/>
    <col min="4" max="4" width="25.7109375" customWidth="1"/>
    <col min="5" max="5" width="18.28515625" customWidth="1"/>
    <col min="6" max="6" width="13.5703125" customWidth="1"/>
    <col min="7" max="7" width="14.28515625" customWidth="1"/>
    <col min="8" max="8" width="29.7109375" customWidth="1"/>
    <col min="9" max="9" width="16.140625" customWidth="1"/>
    <col min="10" max="10" width="31.140625" customWidth="1"/>
  </cols>
  <sheetData>
    <row r="5" spans="3:11" ht="24" thickBot="1" x14ac:dyDescent="0.3">
      <c r="C5" s="36" t="s">
        <v>0</v>
      </c>
      <c r="D5" s="37"/>
      <c r="E5" s="37"/>
      <c r="F5" s="37"/>
      <c r="G5" s="37"/>
      <c r="H5" s="37"/>
    </row>
    <row r="6" spans="3:11" ht="15.75" thickTop="1" x14ac:dyDescent="0.25"/>
    <row r="7" spans="3:11" ht="18.75" x14ac:dyDescent="0.3">
      <c r="D7" s="38" t="s">
        <v>43</v>
      </c>
      <c r="E7" s="38"/>
      <c r="F7" s="17" t="s">
        <v>44</v>
      </c>
      <c r="G7" s="17" t="s">
        <v>45</v>
      </c>
      <c r="H7" s="17" t="s">
        <v>46</v>
      </c>
    </row>
    <row r="8" spans="3:11" ht="18.75" x14ac:dyDescent="0.3">
      <c r="C8" s="15"/>
      <c r="D8" s="18">
        <v>2010</v>
      </c>
      <c r="E8" s="18">
        <v>2011</v>
      </c>
      <c r="K8" s="3"/>
    </row>
    <row r="9" spans="3:11" ht="18.75" x14ac:dyDescent="0.3">
      <c r="C9" s="4" t="s">
        <v>14</v>
      </c>
    </row>
    <row r="10" spans="3:11" x14ac:dyDescent="0.25">
      <c r="C10" t="s">
        <v>26</v>
      </c>
      <c r="D10">
        <f>63330-1200</f>
        <v>62130</v>
      </c>
      <c r="E10">
        <v>58800</v>
      </c>
      <c r="F10">
        <f>E10-D10</f>
        <v>-3330</v>
      </c>
      <c r="G10">
        <f>(D10+E10)/2</f>
        <v>60465</v>
      </c>
      <c r="H10" s="22">
        <f>(E10-D10)/D10</f>
        <v>-5.3597295992274266E-2</v>
      </c>
    </row>
    <row r="11" spans="3:11" x14ac:dyDescent="0.25">
      <c r="C11" t="s">
        <v>23</v>
      </c>
      <c r="D11">
        <v>57900</v>
      </c>
      <c r="E11">
        <v>50000</v>
      </c>
      <c r="F11">
        <f t="shared" ref="F11:F12" si="0">E11-D11</f>
        <v>-7900</v>
      </c>
      <c r="G11">
        <f t="shared" ref="G11:G12" si="1">(D11+E11)/2</f>
        <v>53950</v>
      </c>
      <c r="H11" s="22">
        <f t="shared" ref="H11:H12" si="2">(E11-D11)/D11</f>
        <v>-0.13644214162348878</v>
      </c>
    </row>
    <row r="12" spans="3:11" ht="15.75" x14ac:dyDescent="0.25">
      <c r="C12" s="6" t="s">
        <v>15</v>
      </c>
      <c r="D12">
        <f>SUM(D10+D11)</f>
        <v>120030</v>
      </c>
      <c r="E12">
        <f>SUM(E10+E11)</f>
        <v>108800</v>
      </c>
      <c r="F12">
        <f t="shared" si="0"/>
        <v>-11230</v>
      </c>
      <c r="G12">
        <f t="shared" si="1"/>
        <v>114415</v>
      </c>
      <c r="H12" s="22">
        <f t="shared" si="2"/>
        <v>-9.3559943347496455E-2</v>
      </c>
    </row>
    <row r="13" spans="3:11" x14ac:dyDescent="0.25">
      <c r="H13" s="22"/>
    </row>
    <row r="14" spans="3:11" ht="18.75" x14ac:dyDescent="0.3">
      <c r="C14" s="4" t="s">
        <v>16</v>
      </c>
      <c r="H14" s="22"/>
    </row>
    <row r="15" spans="3:11" x14ac:dyDescent="0.25">
      <c r="C15" t="s">
        <v>25</v>
      </c>
      <c r="D15">
        <f>30000+10000</f>
        <v>40000</v>
      </c>
      <c r="E15">
        <f>12000+14000</f>
        <v>26000</v>
      </c>
      <c r="F15">
        <f t="shared" ref="F15:F22" si="3">E15-D15</f>
        <v>-14000</v>
      </c>
      <c r="G15">
        <f t="shared" ref="G15:G22" si="4">(D15+E15)/2</f>
        <v>33000</v>
      </c>
      <c r="H15" s="22">
        <f t="shared" ref="H15:H22" si="5">(E15-D15)/D15</f>
        <v>-0.35</v>
      </c>
    </row>
    <row r="16" spans="3:11" x14ac:dyDescent="0.25">
      <c r="C16" t="s">
        <v>28</v>
      </c>
      <c r="D16">
        <v>7570</v>
      </c>
      <c r="E16">
        <v>10100</v>
      </c>
      <c r="F16">
        <f t="shared" si="3"/>
        <v>2530</v>
      </c>
      <c r="G16">
        <f t="shared" si="4"/>
        <v>8835</v>
      </c>
      <c r="H16" s="22">
        <f t="shared" si="5"/>
        <v>0.3342140026420079</v>
      </c>
    </row>
    <row r="17" spans="3:8" x14ac:dyDescent="0.25">
      <c r="C17" t="s">
        <v>29</v>
      </c>
      <c r="D17">
        <v>12300</v>
      </c>
      <c r="E17">
        <v>10300</v>
      </c>
      <c r="F17">
        <f t="shared" si="3"/>
        <v>-2000</v>
      </c>
      <c r="G17">
        <f t="shared" si="4"/>
        <v>11300</v>
      </c>
      <c r="H17" s="22">
        <f t="shared" si="5"/>
        <v>-0.16260162601626016</v>
      </c>
    </row>
    <row r="18" spans="3:8" x14ac:dyDescent="0.25">
      <c r="C18" t="s">
        <v>27</v>
      </c>
      <c r="D18">
        <v>20000</v>
      </c>
      <c r="E18">
        <v>30000</v>
      </c>
      <c r="F18">
        <f t="shared" si="3"/>
        <v>10000</v>
      </c>
      <c r="G18">
        <f t="shared" si="4"/>
        <v>25000</v>
      </c>
      <c r="H18" s="22">
        <f t="shared" si="5"/>
        <v>0.5</v>
      </c>
    </row>
    <row r="19" spans="3:8" x14ac:dyDescent="0.25">
      <c r="C19" t="s">
        <v>30</v>
      </c>
      <c r="D19">
        <v>2500</v>
      </c>
      <c r="E19">
        <v>2000</v>
      </c>
      <c r="F19">
        <f t="shared" si="3"/>
        <v>-500</v>
      </c>
      <c r="G19">
        <f t="shared" si="4"/>
        <v>2250</v>
      </c>
      <c r="H19" s="22">
        <f t="shared" si="5"/>
        <v>-0.2</v>
      </c>
    </row>
    <row r="20" spans="3:8" ht="15.75" x14ac:dyDescent="0.25">
      <c r="C20" s="6" t="s">
        <v>17</v>
      </c>
      <c r="D20">
        <f>SUM(D15:D19)</f>
        <v>82370</v>
      </c>
      <c r="E20">
        <f>SUM(E15:E19)</f>
        <v>78400</v>
      </c>
      <c r="F20">
        <f t="shared" si="3"/>
        <v>-3970</v>
      </c>
      <c r="G20">
        <f t="shared" si="4"/>
        <v>80385</v>
      </c>
      <c r="H20" s="22">
        <f t="shared" si="5"/>
        <v>-4.8197159159888307E-2</v>
      </c>
    </row>
    <row r="21" spans="3:8" x14ac:dyDescent="0.25">
      <c r="H21" s="22"/>
    </row>
    <row r="22" spans="3:8" ht="18.75" x14ac:dyDescent="0.3">
      <c r="C22" s="3" t="s">
        <v>12</v>
      </c>
      <c r="D22" s="2">
        <f>SUM(D12+D20)</f>
        <v>202400</v>
      </c>
      <c r="E22" s="2">
        <f>SUM(E12+E20)</f>
        <v>187200</v>
      </c>
      <c r="F22">
        <f t="shared" si="3"/>
        <v>-15200</v>
      </c>
      <c r="G22">
        <f t="shared" si="4"/>
        <v>194800</v>
      </c>
      <c r="H22" s="22">
        <f t="shared" si="5"/>
        <v>-7.5098814229249009E-2</v>
      </c>
    </row>
    <row r="28" spans="3:8" ht="24" thickBot="1" x14ac:dyDescent="0.3">
      <c r="C28" s="36" t="s">
        <v>1</v>
      </c>
      <c r="D28" s="37"/>
      <c r="E28" s="37"/>
      <c r="F28" s="37"/>
      <c r="G28" s="37"/>
      <c r="H28" s="37"/>
    </row>
    <row r="29" spans="3:8" ht="15.75" thickTop="1" x14ac:dyDescent="0.25"/>
    <row r="30" spans="3:8" ht="18.75" x14ac:dyDescent="0.3">
      <c r="D30" s="38" t="s">
        <v>43</v>
      </c>
      <c r="E30" s="38"/>
      <c r="F30" s="17" t="s">
        <v>44</v>
      </c>
      <c r="G30" s="17" t="s">
        <v>45</v>
      </c>
      <c r="H30" s="17" t="s">
        <v>46</v>
      </c>
    </row>
    <row r="31" spans="3:8" ht="15.75" x14ac:dyDescent="0.25">
      <c r="D31" s="18">
        <v>2010</v>
      </c>
      <c r="E31" s="18">
        <v>2011</v>
      </c>
    </row>
    <row r="32" spans="3:8" ht="18.75" x14ac:dyDescent="0.3">
      <c r="C32" s="4" t="s">
        <v>18</v>
      </c>
    </row>
    <row r="33" spans="3:8" x14ac:dyDescent="0.25">
      <c r="C33" t="s">
        <v>18</v>
      </c>
      <c r="D33">
        <v>50000</v>
      </c>
      <c r="E33">
        <v>60000</v>
      </c>
      <c r="F33">
        <f>D33-E33</f>
        <v>-10000</v>
      </c>
      <c r="G33">
        <f>(D33+E33)/2</f>
        <v>55000</v>
      </c>
      <c r="H33" s="22">
        <f>(E33-D33)/D33</f>
        <v>0.2</v>
      </c>
    </row>
    <row r="34" spans="3:8" x14ac:dyDescent="0.25">
      <c r="C34" t="s">
        <v>32</v>
      </c>
      <c r="D34">
        <v>21000</v>
      </c>
      <c r="E34">
        <v>15000</v>
      </c>
      <c r="F34">
        <f>D34-E34</f>
        <v>6000</v>
      </c>
      <c r="G34">
        <f>(D34+E34)/2</f>
        <v>18000</v>
      </c>
      <c r="H34" s="22">
        <f>(E34-D34)/D34</f>
        <v>-0.2857142857142857</v>
      </c>
    </row>
    <row r="35" spans="3:8" x14ac:dyDescent="0.25">
      <c r="C35" t="s">
        <v>22</v>
      </c>
      <c r="D35">
        <v>10380</v>
      </c>
      <c r="E35">
        <v>15180</v>
      </c>
      <c r="F35">
        <f>D35-E35</f>
        <v>-4800</v>
      </c>
      <c r="G35">
        <f>(D35+E35)/2</f>
        <v>12780</v>
      </c>
      <c r="H35" s="22">
        <f>(E35-D35)/D35</f>
        <v>0.46242774566473988</v>
      </c>
    </row>
    <row r="36" spans="3:8" ht="15.75" x14ac:dyDescent="0.25">
      <c r="C36" s="6" t="s">
        <v>19</v>
      </c>
      <c r="D36">
        <f>SUM(D33:D35)</f>
        <v>81380</v>
      </c>
      <c r="E36">
        <f>SUM(E33:E35)</f>
        <v>90180</v>
      </c>
      <c r="F36">
        <f>D36-E36</f>
        <v>-8800</v>
      </c>
      <c r="G36">
        <f>(D36+E36)/2</f>
        <v>85780</v>
      </c>
      <c r="H36" s="22">
        <f>(E36-D36)/D36</f>
        <v>0.10813467682477267</v>
      </c>
    </row>
    <row r="37" spans="3:8" x14ac:dyDescent="0.25">
      <c r="D37" s="5"/>
      <c r="E37" s="5"/>
      <c r="H37" s="22"/>
    </row>
    <row r="38" spans="3:8" ht="18.75" x14ac:dyDescent="0.25">
      <c r="C38" s="9" t="s">
        <v>11</v>
      </c>
      <c r="D38" s="5"/>
      <c r="E38" s="5"/>
      <c r="H38" s="22"/>
    </row>
    <row r="39" spans="3:8" x14ac:dyDescent="0.25">
      <c r="C39" s="8" t="s">
        <v>33</v>
      </c>
      <c r="D39">
        <v>28000</v>
      </c>
      <c r="E39">
        <v>22000</v>
      </c>
      <c r="F39">
        <f>D39-E39</f>
        <v>6000</v>
      </c>
      <c r="G39">
        <f>(D39+E39)/2</f>
        <v>25000</v>
      </c>
      <c r="H39" s="22">
        <f>(E39-D39)/D39</f>
        <v>-0.21428571428571427</v>
      </c>
    </row>
    <row r="40" spans="3:8" x14ac:dyDescent="0.25">
      <c r="C40" t="s">
        <v>38</v>
      </c>
      <c r="D40">
        <v>20500</v>
      </c>
      <c r="E40">
        <v>20500</v>
      </c>
      <c r="F40">
        <f t="shared" ref="F40:F41" si="6">D40-E40</f>
        <v>0</v>
      </c>
      <c r="G40">
        <f>(D40+E40)/2</f>
        <v>20500</v>
      </c>
      <c r="H40" s="22">
        <f>(E40-D40)/D40</f>
        <v>0</v>
      </c>
    </row>
    <row r="41" spans="3:8" ht="15.75" x14ac:dyDescent="0.25">
      <c r="C41" s="6" t="s">
        <v>39</v>
      </c>
      <c r="D41">
        <f>SUM(D39:D40)</f>
        <v>48500</v>
      </c>
      <c r="E41">
        <f>SUM(E39:E40)</f>
        <v>42500</v>
      </c>
      <c r="F41">
        <f t="shared" si="6"/>
        <v>6000</v>
      </c>
      <c r="G41">
        <f>(D41+E41)/2</f>
        <v>45500</v>
      </c>
      <c r="H41" s="22">
        <f>(E41-D41)/D41</f>
        <v>-0.12371134020618557</v>
      </c>
    </row>
    <row r="42" spans="3:8" x14ac:dyDescent="0.25">
      <c r="H42" s="22"/>
    </row>
    <row r="43" spans="3:8" ht="18.75" x14ac:dyDescent="0.3">
      <c r="C43" s="4" t="s">
        <v>20</v>
      </c>
      <c r="F43" s="2"/>
      <c r="G43" s="2"/>
      <c r="H43" s="23"/>
    </row>
    <row r="44" spans="3:8" x14ac:dyDescent="0.25">
      <c r="C44" t="s">
        <v>34</v>
      </c>
      <c r="D44">
        <v>46500</v>
      </c>
      <c r="E44">
        <v>27400</v>
      </c>
      <c r="F44">
        <f t="shared" ref="F44:F49" si="7">D44-E44</f>
        <v>19100</v>
      </c>
      <c r="G44">
        <f t="shared" ref="G44:G49" si="8">(D44+E44)/2</f>
        <v>36950</v>
      </c>
      <c r="H44" s="22">
        <f t="shared" ref="H44:H49" si="9">(E44-D44)/D44</f>
        <v>-0.41075268817204302</v>
      </c>
    </row>
    <row r="45" spans="3:8" x14ac:dyDescent="0.25">
      <c r="C45" t="s">
        <v>35</v>
      </c>
      <c r="D45">
        <v>5000</v>
      </c>
      <c r="E45">
        <v>5000</v>
      </c>
      <c r="F45">
        <f t="shared" si="7"/>
        <v>0</v>
      </c>
      <c r="G45">
        <f t="shared" si="8"/>
        <v>5000</v>
      </c>
      <c r="H45" s="22">
        <f t="shared" si="9"/>
        <v>0</v>
      </c>
    </row>
    <row r="46" spans="3:8" x14ac:dyDescent="0.25">
      <c r="C46" t="s">
        <v>10</v>
      </c>
      <c r="D46">
        <v>6920</v>
      </c>
      <c r="E46">
        <v>10120</v>
      </c>
      <c r="F46">
        <f t="shared" si="7"/>
        <v>-3200</v>
      </c>
      <c r="G46">
        <f t="shared" si="8"/>
        <v>8520</v>
      </c>
      <c r="H46" s="22">
        <f t="shared" si="9"/>
        <v>0.46242774566473988</v>
      </c>
    </row>
    <row r="47" spans="3:8" x14ac:dyDescent="0.25">
      <c r="C47" t="s">
        <v>36</v>
      </c>
      <c r="D47">
        <v>12200</v>
      </c>
      <c r="E47">
        <v>10500</v>
      </c>
      <c r="F47">
        <f t="shared" si="7"/>
        <v>1700</v>
      </c>
      <c r="G47">
        <f t="shared" si="8"/>
        <v>11350</v>
      </c>
      <c r="H47" s="22">
        <f t="shared" si="9"/>
        <v>-0.13934426229508196</v>
      </c>
    </row>
    <row r="48" spans="3:8" x14ac:dyDescent="0.25">
      <c r="C48" t="s">
        <v>37</v>
      </c>
      <c r="D48">
        <v>1900</v>
      </c>
      <c r="E48">
        <v>1500</v>
      </c>
      <c r="F48">
        <f t="shared" si="7"/>
        <v>400</v>
      </c>
      <c r="G48">
        <f t="shared" si="8"/>
        <v>1700</v>
      </c>
      <c r="H48" s="22">
        <f t="shared" si="9"/>
        <v>-0.21052631578947367</v>
      </c>
    </row>
    <row r="49" spans="3:8" ht="15.75" x14ac:dyDescent="0.25">
      <c r="C49" s="6" t="s">
        <v>21</v>
      </c>
      <c r="D49">
        <f>SUM(D44:D48)</f>
        <v>72520</v>
      </c>
      <c r="E49">
        <f>SUM(E44:E48)</f>
        <v>54520</v>
      </c>
      <c r="F49">
        <f t="shared" si="7"/>
        <v>18000</v>
      </c>
      <c r="G49">
        <f t="shared" si="8"/>
        <v>63520</v>
      </c>
      <c r="H49" s="22">
        <f t="shared" si="9"/>
        <v>-0.24820739106453393</v>
      </c>
    </row>
    <row r="50" spans="3:8" x14ac:dyDescent="0.25">
      <c r="H50" s="22"/>
    </row>
    <row r="51" spans="3:8" ht="18.75" x14ac:dyDescent="0.3">
      <c r="C51" s="3" t="s">
        <v>13</v>
      </c>
      <c r="D51" s="2">
        <f>SUM(D36+D41+D49)</f>
        <v>202400</v>
      </c>
      <c r="E51" s="2">
        <f>SUM(E36+E41+E49)</f>
        <v>187200</v>
      </c>
      <c r="F51">
        <f>E51-D51</f>
        <v>-15200</v>
      </c>
      <c r="G51">
        <f>(D51+E51)/2</f>
        <v>194800</v>
      </c>
      <c r="H51" s="22">
        <f>(E51-D51)/D51</f>
        <v>-7.5098814229249009E-2</v>
      </c>
    </row>
  </sheetData>
  <mergeCells count="4">
    <mergeCell ref="C5:H5"/>
    <mergeCell ref="C28:H28"/>
    <mergeCell ref="D7:E7"/>
    <mergeCell ref="D30:E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O52"/>
  <sheetViews>
    <sheetView tabSelected="1" topLeftCell="B37" workbookViewId="0">
      <selection activeCell="M51" sqref="M47:O51"/>
    </sheetView>
  </sheetViews>
  <sheetFormatPr defaultRowHeight="15" x14ac:dyDescent="0.25"/>
  <cols>
    <col min="3" max="3" width="32.85546875" customWidth="1"/>
    <col min="4" max="11" width="9.140625" customWidth="1"/>
    <col min="12" max="12" width="32.5703125" customWidth="1"/>
  </cols>
  <sheetData>
    <row r="6" spans="3:13" ht="27" thickBot="1" x14ac:dyDescent="0.45">
      <c r="C6" s="43" t="s">
        <v>59</v>
      </c>
      <c r="D6" s="44"/>
      <c r="E6" s="44"/>
      <c r="F6" s="44"/>
      <c r="G6" s="44"/>
      <c r="H6" s="44"/>
      <c r="I6" s="44"/>
      <c r="J6" s="44"/>
      <c r="K6" s="44"/>
      <c r="L6" s="44"/>
    </row>
    <row r="7" spans="3:13" ht="15.75" thickTop="1" x14ac:dyDescent="0.25"/>
    <row r="8" spans="3:13" ht="21.75" thickBot="1" x14ac:dyDescent="0.4">
      <c r="C8" s="45">
        <v>2010</v>
      </c>
      <c r="D8" s="46"/>
      <c r="L8" s="47">
        <v>2011</v>
      </c>
      <c r="M8" s="32"/>
    </row>
    <row r="9" spans="3:13" ht="19.5" thickTop="1" x14ac:dyDescent="0.3">
      <c r="C9" s="3" t="s">
        <v>51</v>
      </c>
      <c r="D9" s="16"/>
      <c r="L9" s="3" t="s">
        <v>51</v>
      </c>
      <c r="M9" s="16"/>
    </row>
    <row r="10" spans="3:13" ht="18.75" x14ac:dyDescent="0.3">
      <c r="C10" s="4" t="s">
        <v>47</v>
      </c>
      <c r="D10" s="3">
        <f>((10380+50000+21000)+28000+20500)-(62130+57900)</f>
        <v>9850</v>
      </c>
      <c r="L10" s="4" t="s">
        <v>47</v>
      </c>
      <c r="M10" s="3">
        <f>((15180+60000+15000)+22000+20500)-(58800+50000)</f>
        <v>23880</v>
      </c>
    </row>
    <row r="11" spans="3:13" ht="61.5" customHeight="1" x14ac:dyDescent="0.25">
      <c r="C11" s="30" t="s">
        <v>71</v>
      </c>
      <c r="L11" s="30" t="s">
        <v>69</v>
      </c>
    </row>
    <row r="12" spans="3:13" ht="50.25" customHeight="1" x14ac:dyDescent="0.25">
      <c r="C12" s="29" t="s">
        <v>70</v>
      </c>
      <c r="L12" s="29" t="s">
        <v>70</v>
      </c>
    </row>
    <row r="14" spans="3:13" ht="18.75" x14ac:dyDescent="0.3">
      <c r="C14" s="3" t="s">
        <v>52</v>
      </c>
      <c r="D14" s="16"/>
      <c r="L14" s="3" t="s">
        <v>52</v>
      </c>
      <c r="M14" s="16"/>
    </row>
    <row r="15" spans="3:13" ht="18.75" x14ac:dyDescent="0.3">
      <c r="C15" s="4" t="s">
        <v>49</v>
      </c>
      <c r="D15" s="3">
        <f>(40000+20000+12300+7570+2500)-(5000+1900+6920+46500+12200)</f>
        <v>9850</v>
      </c>
      <c r="L15" s="4" t="s">
        <v>49</v>
      </c>
      <c r="M15" s="3">
        <f>(26000+30000+10300+10100+2000)-(5000+1500+10120+27400+10500)</f>
        <v>23880</v>
      </c>
    </row>
    <row r="16" spans="3:13" ht="63.75" x14ac:dyDescent="0.25">
      <c r="C16" s="29" t="s">
        <v>67</v>
      </c>
      <c r="L16" s="29" t="s">
        <v>67</v>
      </c>
    </row>
    <row r="17" spans="3:13" ht="63.75" x14ac:dyDescent="0.25">
      <c r="C17" s="29" t="s">
        <v>68</v>
      </c>
      <c r="L17" s="29" t="s">
        <v>68</v>
      </c>
    </row>
    <row r="19" spans="3:13" ht="27" thickBot="1" x14ac:dyDescent="0.45">
      <c r="C19" s="43" t="s">
        <v>58</v>
      </c>
      <c r="D19" s="44"/>
      <c r="E19" s="44"/>
      <c r="F19" s="44"/>
      <c r="G19" s="44"/>
      <c r="H19" s="44"/>
      <c r="I19" s="44"/>
      <c r="J19" s="44"/>
      <c r="K19" s="44"/>
      <c r="L19" s="44"/>
    </row>
    <row r="20" spans="3:13" ht="15.75" thickTop="1" x14ac:dyDescent="0.25"/>
    <row r="21" spans="3:13" ht="18.75" x14ac:dyDescent="0.3">
      <c r="C21" s="24" t="s">
        <v>54</v>
      </c>
      <c r="D21" s="3">
        <f>(40000+12300+7570+2500)-(46500+1900+12200+6920)</f>
        <v>-5150</v>
      </c>
      <c r="L21" s="24" t="s">
        <v>54</v>
      </c>
      <c r="M21" s="3">
        <f>(26000+10300+10100+2000)-(27400+1500+10500+10120)</f>
        <v>-1120</v>
      </c>
    </row>
    <row r="22" spans="3:13" ht="38.25" x14ac:dyDescent="0.25">
      <c r="C22" s="25" t="s">
        <v>55</v>
      </c>
      <c r="L22" s="25" t="s">
        <v>55</v>
      </c>
    </row>
    <row r="23" spans="3:13" ht="63.75" x14ac:dyDescent="0.25">
      <c r="C23" s="26" t="s">
        <v>72</v>
      </c>
      <c r="L23" s="26" t="s">
        <v>72</v>
      </c>
    </row>
    <row r="24" spans="3:13" ht="51" x14ac:dyDescent="0.25">
      <c r="C24" s="26" t="s">
        <v>73</v>
      </c>
      <c r="L24" s="26" t="s">
        <v>73</v>
      </c>
    </row>
    <row r="26" spans="3:13" x14ac:dyDescent="0.25">
      <c r="D26" s="35"/>
      <c r="E26" s="35"/>
      <c r="F26" s="35"/>
      <c r="G26" s="35"/>
      <c r="H26" s="35"/>
      <c r="I26" s="35"/>
      <c r="J26" s="35"/>
      <c r="K26" s="35"/>
      <c r="L26" s="35"/>
    </row>
    <row r="28" spans="3:13" ht="27" thickBot="1" x14ac:dyDescent="0.45">
      <c r="C28" s="43" t="s">
        <v>60</v>
      </c>
      <c r="D28" s="44"/>
      <c r="E28" s="44"/>
      <c r="F28" s="44"/>
      <c r="G28" s="44"/>
      <c r="H28" s="44"/>
      <c r="I28" s="44"/>
      <c r="J28" s="44"/>
      <c r="K28" s="44"/>
      <c r="L28" s="44"/>
    </row>
    <row r="29" spans="3:13" ht="15.75" thickTop="1" x14ac:dyDescent="0.25"/>
    <row r="31" spans="3:13" ht="18.75" x14ac:dyDescent="0.3">
      <c r="C31" s="28"/>
      <c r="L31" s="28"/>
    </row>
    <row r="32" spans="3:13" ht="18.75" x14ac:dyDescent="0.3">
      <c r="C32" s="4" t="s">
        <v>56</v>
      </c>
      <c r="D32" s="3">
        <f>(20000)-5000</f>
        <v>15000</v>
      </c>
      <c r="L32" s="4" t="s">
        <v>56</v>
      </c>
      <c r="M32" s="3">
        <f>(30000)-5000</f>
        <v>25000</v>
      </c>
    </row>
    <row r="33" spans="3:15" ht="18.75" x14ac:dyDescent="0.3">
      <c r="M33" s="3"/>
    </row>
    <row r="34" spans="3:15" ht="18.75" x14ac:dyDescent="0.3">
      <c r="C34" s="4" t="s">
        <v>57</v>
      </c>
      <c r="D34" s="3">
        <f>9850-(-5150)</f>
        <v>15000</v>
      </c>
      <c r="L34" s="4" t="s">
        <v>57</v>
      </c>
      <c r="M34" s="3">
        <f>23880 - (-1120)</f>
        <v>25000</v>
      </c>
    </row>
    <row r="36" spans="3:15" ht="51" x14ac:dyDescent="0.25">
      <c r="C36" s="26" t="s">
        <v>65</v>
      </c>
      <c r="L36" s="26" t="s">
        <v>65</v>
      </c>
    </row>
    <row r="37" spans="3:15" x14ac:dyDescent="0.25">
      <c r="C37" s="27" t="s">
        <v>66</v>
      </c>
      <c r="L37" s="27" t="s">
        <v>66</v>
      </c>
    </row>
    <row r="43" spans="3:15" ht="27" thickBot="1" x14ac:dyDescent="0.45">
      <c r="C43" s="43" t="s">
        <v>61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3:15" ht="15.75" thickTop="1" x14ac:dyDescent="0.25"/>
    <row r="45" spans="3:15" ht="21" x14ac:dyDescent="0.35">
      <c r="E45" s="48" t="s">
        <v>43</v>
      </c>
      <c r="F45" s="49"/>
      <c r="G45" s="49"/>
      <c r="H45" s="49"/>
      <c r="I45" s="50" t="s">
        <v>44</v>
      </c>
      <c r="J45" s="51"/>
      <c r="K45" s="42" t="s">
        <v>45</v>
      </c>
      <c r="L45" s="42"/>
      <c r="M45" s="42" t="s">
        <v>62</v>
      </c>
      <c r="N45" s="42"/>
      <c r="O45" s="42"/>
    </row>
    <row r="46" spans="3:15" ht="18.75" x14ac:dyDescent="0.3">
      <c r="E46" s="39">
        <v>2010</v>
      </c>
      <c r="F46" s="39"/>
      <c r="G46" s="39">
        <v>2011</v>
      </c>
      <c r="H46" s="40"/>
    </row>
    <row r="47" spans="3:15" ht="15.75" x14ac:dyDescent="0.25">
      <c r="C47" s="41" t="s">
        <v>48</v>
      </c>
      <c r="D47" s="41"/>
      <c r="E47" s="35">
        <v>9850</v>
      </c>
      <c r="F47" s="35"/>
      <c r="G47" s="35">
        <v>23880</v>
      </c>
      <c r="H47" s="35"/>
      <c r="I47" s="35">
        <f>G47-E47</f>
        <v>14030</v>
      </c>
      <c r="J47" s="35"/>
      <c r="L47" s="20">
        <f>(E47+G47)/2</f>
        <v>16865</v>
      </c>
      <c r="M47" s="52">
        <f>(G47-E47)/E47</f>
        <v>1.4243654822335026</v>
      </c>
      <c r="N47" s="52"/>
      <c r="O47" s="52"/>
    </row>
    <row r="48" spans="3:15" x14ac:dyDescent="0.25">
      <c r="I48" s="20"/>
      <c r="J48" s="20"/>
      <c r="L48" s="20"/>
      <c r="M48" s="53"/>
      <c r="N48" s="53"/>
      <c r="O48" s="53"/>
    </row>
    <row r="49" spans="3:15" x14ac:dyDescent="0.25">
      <c r="C49" s="35" t="s">
        <v>63</v>
      </c>
      <c r="D49" s="35"/>
      <c r="E49" s="35">
        <v>-5150</v>
      </c>
      <c r="F49" s="35"/>
      <c r="G49" s="35">
        <v>-1120</v>
      </c>
      <c r="H49" s="35"/>
      <c r="I49" s="35">
        <f>G49-E49</f>
        <v>4030</v>
      </c>
      <c r="J49" s="35"/>
      <c r="L49" s="20">
        <f>(E49+G49)/2</f>
        <v>-3135</v>
      </c>
      <c r="M49" s="52">
        <f>(G49-E49)/E49</f>
        <v>-0.78252427184466022</v>
      </c>
      <c r="N49" s="52"/>
      <c r="O49" s="52"/>
    </row>
    <row r="50" spans="3:15" x14ac:dyDescent="0.25">
      <c r="I50" s="20"/>
      <c r="J50" s="20"/>
      <c r="L50" s="20"/>
      <c r="M50" s="53"/>
      <c r="N50" s="53"/>
      <c r="O50" s="53"/>
    </row>
    <row r="51" spans="3:15" x14ac:dyDescent="0.25">
      <c r="C51" s="35" t="s">
        <v>64</v>
      </c>
      <c r="D51" s="35"/>
      <c r="E51" s="35">
        <v>15000</v>
      </c>
      <c r="F51" s="35"/>
      <c r="G51" s="35">
        <v>25000</v>
      </c>
      <c r="H51" s="35"/>
      <c r="I51" s="35">
        <f>G51-E51</f>
        <v>10000</v>
      </c>
      <c r="J51" s="35"/>
      <c r="L51" s="20">
        <f>(E51+G51)/2</f>
        <v>20000</v>
      </c>
      <c r="M51" s="52">
        <f>(G51-E51)/E51</f>
        <v>0.66666666666666663</v>
      </c>
      <c r="N51" s="52"/>
      <c r="O51" s="52"/>
    </row>
    <row r="52" spans="3:15" x14ac:dyDescent="0.25">
      <c r="I52" s="20"/>
      <c r="J52" s="20"/>
    </row>
  </sheetData>
  <mergeCells count="28">
    <mergeCell ref="M45:O45"/>
    <mergeCell ref="C43:N43"/>
    <mergeCell ref="C6:L6"/>
    <mergeCell ref="C8:D8"/>
    <mergeCell ref="L8:M8"/>
    <mergeCell ref="D26:L26"/>
    <mergeCell ref="C19:L19"/>
    <mergeCell ref="C28:L28"/>
    <mergeCell ref="E45:H45"/>
    <mergeCell ref="I45:J45"/>
    <mergeCell ref="K45:L45"/>
    <mergeCell ref="E46:F46"/>
    <mergeCell ref="G46:H46"/>
    <mergeCell ref="C47:D47"/>
    <mergeCell ref="E47:F47"/>
    <mergeCell ref="G47:H47"/>
    <mergeCell ref="C49:D49"/>
    <mergeCell ref="E49:F49"/>
    <mergeCell ref="G49:H49"/>
    <mergeCell ref="C51:D51"/>
    <mergeCell ref="E51:F51"/>
    <mergeCell ref="G51:H51"/>
    <mergeCell ref="M47:O47"/>
    <mergeCell ref="M49:O49"/>
    <mergeCell ref="M51:O51"/>
    <mergeCell ref="I47:J47"/>
    <mergeCell ref="I49:J49"/>
    <mergeCell ref="I51:J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ΑΠΟΤΕΛΕΣΜΑΤΑ ΧΡΗΣΕΩΣ 2010-2011</vt:lpstr>
      <vt:lpstr>ΙΣΟΛΟΓΙΣΜΟΣ 2010-2011</vt:lpstr>
      <vt:lpstr>ΔΙΑΦΟΡΕΣ 2010-2011</vt:lpstr>
      <vt:lpstr>Κ.Κ.-Α.Κ.Κ-Τ.Α.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kouromichelaki</dc:creator>
  <cp:lastModifiedBy>τασος</cp:lastModifiedBy>
  <dcterms:created xsi:type="dcterms:W3CDTF">2016-11-05T13:13:22Z</dcterms:created>
  <dcterms:modified xsi:type="dcterms:W3CDTF">2016-11-13T10:06:41Z</dcterms:modified>
</cp:coreProperties>
</file>