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Άσκηση 1" sheetId="2" r:id="rId1"/>
    <sheet name="Άσκηση 2" sheetId="1" r:id="rId2"/>
  </sheets>
  <calcPr calcId="144525"/>
</workbook>
</file>

<file path=xl/calcChain.xml><?xml version="1.0" encoding="utf-8"?>
<calcChain xmlns="http://schemas.openxmlformats.org/spreadsheetml/2006/main">
  <c r="E44" i="2" l="1"/>
  <c r="E43" i="2"/>
  <c r="E42" i="2"/>
  <c r="F82" i="1" l="1"/>
  <c r="E82" i="1"/>
  <c r="E69" i="2"/>
  <c r="E81" i="1"/>
  <c r="D65" i="2"/>
  <c r="D64" i="2"/>
  <c r="D60" i="2"/>
  <c r="D59" i="2"/>
  <c r="E34" i="2"/>
  <c r="E54" i="2" s="1"/>
  <c r="E49" i="2"/>
  <c r="E52" i="2"/>
  <c r="E51" i="2"/>
  <c r="E37" i="2"/>
  <c r="E36" i="2"/>
  <c r="E38" i="2" s="1"/>
  <c r="F3" i="2"/>
  <c r="E32" i="2" s="1"/>
  <c r="E33" i="2" l="1"/>
  <c r="F7" i="2"/>
  <c r="E23" i="2" s="1"/>
  <c r="E24" i="2"/>
  <c r="F13" i="2"/>
  <c r="F15" i="2" s="1"/>
  <c r="F16" i="2" s="1"/>
  <c r="H24" i="2" s="1"/>
  <c r="F12" i="2"/>
  <c r="H27" i="2" s="1"/>
  <c r="F11" i="2"/>
  <c r="H26" i="2" s="1"/>
  <c r="F10" i="2"/>
  <c r="E26" i="2" s="1"/>
  <c r="F9" i="2"/>
  <c r="E25" i="2" s="1"/>
  <c r="F8" i="2"/>
  <c r="E40" i="2" l="1"/>
  <c r="F17" i="2"/>
  <c r="E28" i="2"/>
  <c r="H28" i="2"/>
  <c r="H8" i="1"/>
  <c r="H9" i="1"/>
  <c r="H10" i="1"/>
  <c r="H11" i="1"/>
  <c r="H12" i="1"/>
  <c r="H13" i="1"/>
  <c r="H14" i="1"/>
  <c r="H15" i="1"/>
  <c r="H16" i="1"/>
  <c r="H7" i="1"/>
  <c r="G8" i="1"/>
  <c r="G9" i="1"/>
  <c r="G10" i="1"/>
  <c r="G11" i="1"/>
  <c r="G12" i="1"/>
  <c r="G13" i="1"/>
  <c r="G14" i="1"/>
  <c r="G15" i="1"/>
  <c r="G16" i="1"/>
  <c r="G7" i="1"/>
  <c r="E17" i="1"/>
  <c r="D28" i="1" s="1"/>
  <c r="D30" i="1" s="1"/>
  <c r="D17" i="1"/>
  <c r="D25" i="1" s="1"/>
  <c r="D29" i="1" s="1"/>
  <c r="F8" i="1"/>
  <c r="F9" i="1"/>
  <c r="F10" i="1"/>
  <c r="F11" i="1"/>
  <c r="F12" i="1"/>
  <c r="F13" i="1"/>
  <c r="F14" i="1"/>
  <c r="F15" i="1"/>
  <c r="F16" i="1"/>
  <c r="F7" i="1"/>
  <c r="I12" i="1" l="1"/>
  <c r="J12" i="1" s="1"/>
  <c r="I15" i="1"/>
  <c r="J15" i="1" s="1"/>
  <c r="I11" i="1"/>
  <c r="J11" i="1" s="1"/>
  <c r="I14" i="1"/>
  <c r="J14" i="1" s="1"/>
  <c r="I10" i="1"/>
  <c r="J10" i="1" s="1"/>
  <c r="I13" i="1"/>
  <c r="J13" i="1" s="1"/>
  <c r="I9" i="1"/>
  <c r="J9" i="1" s="1"/>
  <c r="I16" i="1"/>
  <c r="J16" i="1" s="1"/>
  <c r="I8" i="1"/>
  <c r="J8" i="1" s="1"/>
  <c r="I7" i="1"/>
  <c r="J7" i="1" s="1"/>
  <c r="H17" i="1"/>
  <c r="D24" i="1" s="1"/>
  <c r="G17" i="1"/>
  <c r="D27" i="1" s="1"/>
  <c r="D26" i="1"/>
  <c r="J17" i="1" l="1"/>
  <c r="D32" i="1" s="1"/>
  <c r="F59" i="1"/>
  <c r="D31" i="1"/>
  <c r="E59" i="1"/>
  <c r="E64" i="1" s="1"/>
  <c r="F64" i="1"/>
  <c r="G59" i="1" l="1"/>
  <c r="G64" i="1" s="1"/>
  <c r="E74" i="1"/>
  <c r="F74" i="1" s="1"/>
  <c r="E72" i="1"/>
  <c r="F72" i="1" s="1"/>
  <c r="E71" i="1"/>
  <c r="F71" i="1" s="1"/>
  <c r="E76" i="1"/>
  <c r="F76" i="1" s="1"/>
  <c r="E75" i="1"/>
  <c r="F75" i="1" s="1"/>
  <c r="E73" i="1"/>
  <c r="F73" i="1" s="1"/>
</calcChain>
</file>

<file path=xl/sharedStrings.xml><?xml version="1.0" encoding="utf-8"?>
<sst xmlns="http://schemas.openxmlformats.org/spreadsheetml/2006/main" count="95" uniqueCount="75">
  <si>
    <t>Πωλησεις(Χ)</t>
  </si>
  <si>
    <t>Αποθέματα(Υ)</t>
  </si>
  <si>
    <t>Έτος</t>
  </si>
  <si>
    <t>Υ/Χ</t>
  </si>
  <si>
    <t>n</t>
  </si>
  <si>
    <t>∑X</t>
  </si>
  <si>
    <t>∑Y</t>
  </si>
  <si>
    <t>(∑X)²</t>
  </si>
  <si>
    <t>Ẏ</t>
  </si>
  <si>
    <t>Ẋ</t>
  </si>
  <si>
    <t>XY</t>
  </si>
  <si>
    <t>a</t>
  </si>
  <si>
    <t>b</t>
  </si>
  <si>
    <t>ΠΩΛΗΣΕΙΣ</t>
  </si>
  <si>
    <t>ΑΠΟΘΕΜΑΤΑ</t>
  </si>
  <si>
    <t>ΔΕΙΚΤΗΣ ΑΠΟΘΕΜΑΤΑ/ΠΩΛΗΣΕΙΣ</t>
  </si>
  <si>
    <r>
      <t>X</t>
    </r>
    <r>
      <rPr>
        <b/>
        <sz val="12"/>
        <color theme="1"/>
        <rFont val="Calibri"/>
        <family val="2"/>
        <charset val="161"/>
      </rPr>
      <t>²</t>
    </r>
  </si>
  <si>
    <t>∑XY</t>
  </si>
  <si>
    <r>
      <t>∑X</t>
    </r>
    <r>
      <rPr>
        <b/>
        <sz val="12"/>
        <color theme="1"/>
        <rFont val="Calibri"/>
        <family val="2"/>
        <charset val="161"/>
      </rPr>
      <t>²</t>
    </r>
  </si>
  <si>
    <t>Καθαρό πάγιο ενεργητικό</t>
  </si>
  <si>
    <t>Αποθέματα</t>
  </si>
  <si>
    <t>Απαιτήσεις</t>
  </si>
  <si>
    <t>Ταμείο</t>
  </si>
  <si>
    <t>Λογαριασμοί πληρωτέοι</t>
  </si>
  <si>
    <t>Οφειλόμενες δαπάνες</t>
  </si>
  <si>
    <t>Περιθώριο κέρδους (μετά από φόρους επί των πωλήσεων)</t>
  </si>
  <si>
    <t>Παρακρατηθέντα κέρδη</t>
  </si>
  <si>
    <t>Μερίσματα</t>
  </si>
  <si>
    <t>Ενεργητικό</t>
  </si>
  <si>
    <t>Παθητικό</t>
  </si>
  <si>
    <t>Καθαρό Πάγιο Ενεργητικό</t>
  </si>
  <si>
    <t>Μετοχικό κεφάλαιο</t>
  </si>
  <si>
    <t>Γραμμάτια πληρωτέα</t>
  </si>
  <si>
    <t>Σύνολο ενεργητικού</t>
  </si>
  <si>
    <t>Σύνολο παθητικού</t>
  </si>
  <si>
    <t>Κέρδη</t>
  </si>
  <si>
    <t>Πωλήσεις 2010</t>
  </si>
  <si>
    <t>Πωλήσεις 2011</t>
  </si>
  <si>
    <t>ΔS</t>
  </si>
  <si>
    <t>Α' μέθοδος</t>
  </si>
  <si>
    <t>Β' μέθοδος</t>
  </si>
  <si>
    <t>Ενεργητικο (ως ποσοστό των πωλήσεων)</t>
  </si>
  <si>
    <t>Ποσοστό κάθε πρόσφατης αύξησης των πωλήσεων που πρέπει να χρηματοδοθεί</t>
  </si>
  <si>
    <t>Ανάγκες χρηματοδότησης</t>
  </si>
  <si>
    <t>Ένα μέρος θα καλυφθεί απ τα παρακρατηθέντα κέρδη.</t>
  </si>
  <si>
    <t>2011:</t>
  </si>
  <si>
    <t>1.</t>
  </si>
  <si>
    <t>2.</t>
  </si>
  <si>
    <t>3.</t>
  </si>
  <si>
    <t>PEFR=I-mb(1+g)/g</t>
  </si>
  <si>
    <t>I=A/S-B/S</t>
  </si>
  <si>
    <t>g=ΔS/S</t>
  </si>
  <si>
    <t>PEFR=EFR/ΔS</t>
  </si>
  <si>
    <t>EFR=</t>
  </si>
  <si>
    <t>EFR=A/S(ΔS)-BS/S(ΔS)-mb(S1)=</t>
  </si>
  <si>
    <t>4.</t>
  </si>
  <si>
    <t xml:space="preserve">Υπολογισμος  χρημ. Αναγκών με βάση το ποσοστό διανεμόμενων κερδών </t>
  </si>
  <si>
    <t>ΕFR=</t>
  </si>
  <si>
    <t>Υπολογισμος  χρημ. Αναγκών με βάση το καθαρό περιθώριο κέρδους</t>
  </si>
  <si>
    <t>4.1</t>
  </si>
  <si>
    <t>4.2</t>
  </si>
  <si>
    <t>5.</t>
  </si>
  <si>
    <t>PEFR=0=&gt;I-mb(1+g)/g=0=&gt;g=mb/(I-mb)</t>
  </si>
  <si>
    <t>cov(X,Y)</t>
  </si>
  <si>
    <t>Xi-Ẋ</t>
  </si>
  <si>
    <t>(Xi-Ẋ)²</t>
  </si>
  <si>
    <t>V(X)</t>
  </si>
  <si>
    <t>Y=172062,24+0,03X</t>
  </si>
  <si>
    <t>ΜΟΝΤΕΛΟ ΠΡΟΒΛΕΨΗΣ:ΑΠΟΘΕΜΑΤΑ=172062,24+0,03*ΠΩΛΗΣΕΙΣ</t>
  </si>
  <si>
    <t>α'τρόπος</t>
  </si>
  <si>
    <t>β'τρόπος</t>
  </si>
  <si>
    <t>γ'τρόπος</t>
  </si>
  <si>
    <t>Μοντέλο πρόβλεψης:</t>
  </si>
  <si>
    <t>ΠΩΛΗΣΕΙΣ  2015</t>
  </si>
  <si>
    <t>μειον: Αυτόματη αύξηση παθητικού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</si>
</sst>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rgb="FF333333"/>
      <name val="Open Sans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2" fontId="3" fillId="0" borderId="0" xfId="0" applyNumberFormat="1" applyFont="1"/>
    <xf numFmtId="2" fontId="0" fillId="0" borderId="0" xfId="0" applyNumberFormat="1"/>
    <xf numFmtId="10" fontId="0" fillId="0" borderId="0" xfId="0" applyNumberFormat="1"/>
    <xf numFmtId="1" fontId="0" fillId="0" borderId="0" xfId="0" applyNumberFormat="1"/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1" fontId="1" fillId="0" borderId="0" xfId="0" applyNumberFormat="1" applyFont="1"/>
    <xf numFmtId="0" fontId="0" fillId="0" borderId="0" xfId="0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'Άσκηση 2'!$D$6</c:f>
              <c:strCache>
                <c:ptCount val="1"/>
                <c:pt idx="0">
                  <c:v>Πωλησεις(Χ)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'Άσκηση 2'!$D$7:$D$16</c:f>
              <c:numCache>
                <c:formatCode>#,##0</c:formatCode>
                <c:ptCount val="10"/>
                <c:pt idx="0">
                  <c:v>900000</c:v>
                </c:pt>
                <c:pt idx="1">
                  <c:v>1300000</c:v>
                </c:pt>
                <c:pt idx="2">
                  <c:v>3250000</c:v>
                </c:pt>
                <c:pt idx="3">
                  <c:v>3400000</c:v>
                </c:pt>
                <c:pt idx="4">
                  <c:v>4250000</c:v>
                </c:pt>
                <c:pt idx="5">
                  <c:v>5650000</c:v>
                </c:pt>
                <c:pt idx="6">
                  <c:v>5760000</c:v>
                </c:pt>
                <c:pt idx="7">
                  <c:v>6800000</c:v>
                </c:pt>
                <c:pt idx="8">
                  <c:v>7650000</c:v>
                </c:pt>
                <c:pt idx="9">
                  <c:v>8130000</c:v>
                </c:pt>
              </c:numCache>
            </c:numRef>
          </c:xVal>
          <c:yVal>
            <c:numRef>
              <c:f>'Άσκηση 2'!$E$7:$E$16</c:f>
              <c:numCache>
                <c:formatCode>#,##0</c:formatCode>
                <c:ptCount val="10"/>
                <c:pt idx="0">
                  <c:v>200000</c:v>
                </c:pt>
                <c:pt idx="1">
                  <c:v>225000</c:v>
                </c:pt>
                <c:pt idx="2">
                  <c:v>250000</c:v>
                </c:pt>
                <c:pt idx="3">
                  <c:v>275000</c:v>
                </c:pt>
                <c:pt idx="4">
                  <c:v>300000</c:v>
                </c:pt>
                <c:pt idx="5">
                  <c:v>325000</c:v>
                </c:pt>
                <c:pt idx="6">
                  <c:v>350000</c:v>
                </c:pt>
                <c:pt idx="7">
                  <c:v>375000</c:v>
                </c:pt>
                <c:pt idx="8">
                  <c:v>400000</c:v>
                </c:pt>
                <c:pt idx="9">
                  <c:v>425000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588800"/>
        <c:axId val="150615552"/>
      </c:scatterChart>
      <c:valAx>
        <c:axId val="1505888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Πωλήσεις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50615552"/>
        <c:crosses val="autoZero"/>
        <c:crossBetween val="midCat"/>
      </c:valAx>
      <c:valAx>
        <c:axId val="15061555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Αποθέματα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50588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41</xdr:row>
      <xdr:rowOff>57149</xdr:rowOff>
    </xdr:from>
    <xdr:to>
      <xdr:col>9</xdr:col>
      <xdr:colOff>133349</xdr:colOff>
      <xdr:row>55</xdr:row>
      <xdr:rowOff>128586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opLeftCell="A53" workbookViewId="0">
      <selection activeCell="D69" sqref="D69"/>
    </sheetView>
  </sheetViews>
  <sheetFormatPr defaultRowHeight="15"/>
  <cols>
    <col min="3" max="3" width="12.7109375" customWidth="1"/>
    <col min="4" max="4" width="52.42578125" customWidth="1"/>
    <col min="5" max="5" width="16" customWidth="1"/>
    <col min="6" max="7" width="29.7109375" customWidth="1"/>
    <col min="9" max="9" width="11" bestFit="1" customWidth="1"/>
  </cols>
  <sheetData>
    <row r="2" spans="1:7">
      <c r="D2" s="11"/>
    </row>
    <row r="3" spans="1:7">
      <c r="A3" t="s">
        <v>46</v>
      </c>
      <c r="D3" t="s">
        <v>36</v>
      </c>
      <c r="F3">
        <f>24000000</f>
        <v>24000000</v>
      </c>
    </row>
    <row r="7" spans="1:7">
      <c r="D7" t="s">
        <v>19</v>
      </c>
      <c r="E7" s="13">
        <v>0.25</v>
      </c>
      <c r="F7">
        <f>E7*F3</f>
        <v>6000000</v>
      </c>
    </row>
    <row r="8" spans="1:7">
      <c r="D8" t="s">
        <v>20</v>
      </c>
      <c r="E8" s="13">
        <v>0.3</v>
      </c>
      <c r="F8">
        <f>E8*F3</f>
        <v>7200000</v>
      </c>
    </row>
    <row r="9" spans="1:7">
      <c r="D9" t="s">
        <v>21</v>
      </c>
      <c r="E9" s="13">
        <v>0.12</v>
      </c>
      <c r="F9">
        <f>E9*F3</f>
        <v>2880000</v>
      </c>
    </row>
    <row r="10" spans="1:7">
      <c r="D10" t="s">
        <v>22</v>
      </c>
      <c r="E10" s="13">
        <v>0.02</v>
      </c>
      <c r="F10">
        <f>E10*F3</f>
        <v>480000</v>
      </c>
    </row>
    <row r="11" spans="1:7">
      <c r="D11" t="s">
        <v>23</v>
      </c>
      <c r="E11" s="13">
        <v>0.14000000000000001</v>
      </c>
      <c r="F11">
        <f>E11*F3</f>
        <v>3360000.0000000005</v>
      </c>
    </row>
    <row r="12" spans="1:7">
      <c r="D12" t="s">
        <v>24</v>
      </c>
      <c r="E12" s="13">
        <v>0.04</v>
      </c>
      <c r="F12">
        <f>E12*F3</f>
        <v>960000</v>
      </c>
    </row>
    <row r="13" spans="1:7">
      <c r="D13" t="s">
        <v>25</v>
      </c>
      <c r="E13" s="13">
        <v>0.03</v>
      </c>
      <c r="F13">
        <f>E13*F3</f>
        <v>720000</v>
      </c>
    </row>
    <row r="15" spans="1:7">
      <c r="D15" t="s">
        <v>35</v>
      </c>
      <c r="F15">
        <f>F13</f>
        <v>720000</v>
      </c>
    </row>
    <row r="16" spans="1:7">
      <c r="D16" t="s">
        <v>26</v>
      </c>
      <c r="F16">
        <f>120000+(F15*50%)</f>
        <v>480000</v>
      </c>
      <c r="G16" s="13"/>
    </row>
    <row r="17" spans="4:8">
      <c r="D17" t="s">
        <v>27</v>
      </c>
      <c r="F17">
        <f>0.5*F15</f>
        <v>360000</v>
      </c>
    </row>
    <row r="22" spans="4:8" ht="15.75">
      <c r="D22" s="10" t="s">
        <v>28</v>
      </c>
      <c r="G22" s="10" t="s">
        <v>29</v>
      </c>
    </row>
    <row r="23" spans="4:8">
      <c r="D23" t="s">
        <v>30</v>
      </c>
      <c r="E23" s="14">
        <f>F7</f>
        <v>6000000</v>
      </c>
      <c r="G23" t="s">
        <v>31</v>
      </c>
      <c r="H23" s="14">
        <v>10500000</v>
      </c>
    </row>
    <row r="24" spans="4:8">
      <c r="D24" t="s">
        <v>20</v>
      </c>
      <c r="E24" s="14">
        <f>F8</f>
        <v>7200000</v>
      </c>
      <c r="G24" t="s">
        <v>26</v>
      </c>
      <c r="H24" s="14">
        <f>F16</f>
        <v>480000</v>
      </c>
    </row>
    <row r="25" spans="4:8">
      <c r="D25" t="s">
        <v>21</v>
      </c>
      <c r="E25" s="14">
        <f>F9</f>
        <v>2880000</v>
      </c>
      <c r="G25" t="s">
        <v>32</v>
      </c>
      <c r="H25" s="14">
        <v>1260000</v>
      </c>
    </row>
    <row r="26" spans="4:8">
      <c r="D26" t="s">
        <v>22</v>
      </c>
      <c r="E26" s="14">
        <f>F10</f>
        <v>480000</v>
      </c>
      <c r="G26" t="s">
        <v>23</v>
      </c>
      <c r="H26" s="14">
        <f>F11</f>
        <v>3360000.0000000005</v>
      </c>
    </row>
    <row r="27" spans="4:8">
      <c r="E27" s="14"/>
      <c r="G27" t="s">
        <v>24</v>
      </c>
      <c r="H27" s="14">
        <f>F12</f>
        <v>960000</v>
      </c>
    </row>
    <row r="28" spans="4:8">
      <c r="D28" s="15" t="s">
        <v>33</v>
      </c>
      <c r="E28" s="16">
        <f>SUM(E23:E26)</f>
        <v>16560000</v>
      </c>
      <c r="G28" s="15" t="s">
        <v>34</v>
      </c>
      <c r="H28" s="16">
        <f>SUM(H23:H27)</f>
        <v>16560000</v>
      </c>
    </row>
    <row r="32" spans="4:8">
      <c r="D32" t="s">
        <v>37</v>
      </c>
      <c r="E32">
        <f>(F3*10/100)+F3</f>
        <v>26400000</v>
      </c>
      <c r="F32" s="12"/>
    </row>
    <row r="33" spans="1:6">
      <c r="D33" t="s">
        <v>38</v>
      </c>
      <c r="E33">
        <f>E32-F3</f>
        <v>2400000</v>
      </c>
      <c r="F33" s="12"/>
    </row>
    <row r="34" spans="1:6" ht="15.75">
      <c r="A34" t="s">
        <v>47</v>
      </c>
      <c r="C34" t="s">
        <v>39</v>
      </c>
      <c r="D34" s="21" t="s">
        <v>54</v>
      </c>
      <c r="E34" s="18">
        <f>(SUM(E7:E10)*E33)-(SUM(E11:E12)*E33)-(E13*0.5*E32)</f>
        <v>828000.00000000023</v>
      </c>
    </row>
    <row r="36" spans="1:6">
      <c r="C36" t="s">
        <v>40</v>
      </c>
      <c r="D36" t="s">
        <v>41</v>
      </c>
      <c r="E36" s="13">
        <f>SUM(E7:E10)</f>
        <v>0.69000000000000006</v>
      </c>
    </row>
    <row r="37" spans="1:6">
      <c r="D37" t="s">
        <v>74</v>
      </c>
      <c r="E37" s="13">
        <f>SUM(E11:E12)</f>
        <v>0.18000000000000002</v>
      </c>
    </row>
    <row r="38" spans="1:6" ht="30">
      <c r="D38" s="19" t="s">
        <v>42</v>
      </c>
      <c r="E38" s="13">
        <f>E36-E37</f>
        <v>0.51</v>
      </c>
    </row>
    <row r="40" spans="1:6">
      <c r="D40" t="s">
        <v>43</v>
      </c>
      <c r="E40">
        <f>E33*E38</f>
        <v>1224000</v>
      </c>
      <c r="F40" s="14"/>
    </row>
    <row r="41" spans="1:6">
      <c r="D41" t="s">
        <v>44</v>
      </c>
      <c r="F41" s="14"/>
    </row>
    <row r="42" spans="1:6">
      <c r="D42" s="24" t="s">
        <v>45</v>
      </c>
      <c r="E42">
        <f>E32*E13</f>
        <v>792000</v>
      </c>
    </row>
    <row r="43" spans="1:6">
      <c r="E43">
        <f>E42*0.5</f>
        <v>396000</v>
      </c>
    </row>
    <row r="44" spans="1:6" ht="15.75">
      <c r="D44" s="21" t="s">
        <v>53</v>
      </c>
      <c r="E44" s="10">
        <f>E40-E43</f>
        <v>828000</v>
      </c>
    </row>
    <row r="49" spans="1:6" ht="15.75">
      <c r="A49" t="s">
        <v>48</v>
      </c>
      <c r="C49" t="s">
        <v>39</v>
      </c>
      <c r="D49" s="20" t="s">
        <v>49</v>
      </c>
      <c r="E49" s="13">
        <f>E51-(0.03*0.5*1.1/0.1)</f>
        <v>0.34499999999999997</v>
      </c>
    </row>
    <row r="51" spans="1:6">
      <c r="D51" t="s">
        <v>50</v>
      </c>
      <c r="E51" s="12">
        <f>SUM(E7:E10)-SUM(E11:E12)</f>
        <v>0.51</v>
      </c>
    </row>
    <row r="52" spans="1:6">
      <c r="D52" t="s">
        <v>51</v>
      </c>
      <c r="E52">
        <f>E33/F3</f>
        <v>0.1</v>
      </c>
    </row>
    <row r="54" spans="1:6" ht="15.75">
      <c r="C54" t="s">
        <v>40</v>
      </c>
      <c r="D54" s="10" t="s">
        <v>52</v>
      </c>
      <c r="E54" s="13">
        <f>E34/E33</f>
        <v>0.34500000000000008</v>
      </c>
      <c r="F54" s="13"/>
    </row>
    <row r="58" spans="1:6">
      <c r="A58" t="s">
        <v>55</v>
      </c>
      <c r="B58" t="s">
        <v>59</v>
      </c>
      <c r="D58" t="s">
        <v>56</v>
      </c>
    </row>
    <row r="59" spans="1:6">
      <c r="C59" t="s">
        <v>57</v>
      </c>
      <c r="D59" s="14">
        <f>(SUM(E7:E10)*E33)-(SUM(E11:E12)*E33)-(E13*0.8*E32)</f>
        <v>590400.00000000023</v>
      </c>
    </row>
    <row r="60" spans="1:6">
      <c r="C60" t="s">
        <v>57</v>
      </c>
      <c r="D60">
        <f>(SUM(E7:E10)*E33)-(SUM(E11:E12)*E33)-(E13*0.3*E32)</f>
        <v>986400.00000000023</v>
      </c>
    </row>
    <row r="63" spans="1:6">
      <c r="B63" t="s">
        <v>60</v>
      </c>
      <c r="D63" t="s">
        <v>58</v>
      </c>
    </row>
    <row r="64" spans="1:6">
      <c r="C64" t="s">
        <v>57</v>
      </c>
      <c r="D64">
        <f>(SUM(E7:E10)*E33)-(SUM(E11:E12)*E33)-(0.06*0.5*E32)</f>
        <v>432000.00000000023</v>
      </c>
    </row>
    <row r="65" spans="1:5">
      <c r="C65" t="s">
        <v>57</v>
      </c>
      <c r="D65">
        <f>(SUM(E7:E10)*E33)-(SUM(E11:E12)*E33)-(0.01*0.5*E32)</f>
        <v>1092000.0000000002</v>
      </c>
    </row>
    <row r="69" spans="1:5" ht="15.75">
      <c r="A69" t="s">
        <v>61</v>
      </c>
      <c r="D69" s="20" t="s">
        <v>62</v>
      </c>
      <c r="E69" s="13">
        <f>0.03*0.5/(0.51-(0.03*0.5))</f>
        <v>3.0303030303030304E-2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82"/>
  <sheetViews>
    <sheetView tabSelected="1" topLeftCell="A64" workbookViewId="0">
      <selection activeCell="G3" sqref="G3"/>
    </sheetView>
  </sheetViews>
  <sheetFormatPr defaultRowHeight="15"/>
  <cols>
    <col min="3" max="3" width="9.140625" customWidth="1"/>
    <col min="4" max="4" width="26.7109375" customWidth="1"/>
    <col min="5" max="5" width="20" customWidth="1"/>
    <col min="6" max="6" width="15.85546875" customWidth="1"/>
    <col min="7" max="7" width="23.5703125" customWidth="1"/>
    <col min="8" max="8" width="18.42578125" customWidth="1"/>
    <col min="9" max="9" width="9.85546875" bestFit="1" customWidth="1"/>
    <col min="10" max="10" width="22.140625" customWidth="1"/>
  </cols>
  <sheetData>
    <row r="6" spans="3:10" s="4" customFormat="1" ht="15.75">
      <c r="C6" s="4" t="s">
        <v>2</v>
      </c>
      <c r="D6" s="4" t="s">
        <v>0</v>
      </c>
      <c r="E6" s="4" t="s">
        <v>1</v>
      </c>
      <c r="F6" s="4" t="s">
        <v>3</v>
      </c>
      <c r="G6" s="4" t="s">
        <v>16</v>
      </c>
      <c r="H6" s="4" t="s">
        <v>10</v>
      </c>
      <c r="I6" s="4" t="s">
        <v>64</v>
      </c>
      <c r="J6" s="4" t="s">
        <v>65</v>
      </c>
    </row>
    <row r="7" spans="3:10" s="3" customFormat="1">
      <c r="C7" s="3">
        <v>2005</v>
      </c>
      <c r="D7" s="5">
        <v>900000</v>
      </c>
      <c r="E7" s="5">
        <v>200000</v>
      </c>
      <c r="F7" s="6">
        <f t="shared" ref="F7:F16" si="0">E7/D7</f>
        <v>0.22222222222222221</v>
      </c>
      <c r="G7" s="5">
        <f t="shared" ref="G7:G16" si="1">D7^2</f>
        <v>810000000000</v>
      </c>
      <c r="H7" s="3">
        <f t="shared" ref="H7:H16" si="2">D7*E7</f>
        <v>180000000000</v>
      </c>
      <c r="I7" s="5">
        <f>D7-D29</f>
        <v>-3809000</v>
      </c>
      <c r="J7" s="5">
        <f>I7^2</f>
        <v>14508481000000</v>
      </c>
    </row>
    <row r="8" spans="3:10" s="3" customFormat="1">
      <c r="C8" s="3">
        <v>2006</v>
      </c>
      <c r="D8" s="5">
        <v>1300000</v>
      </c>
      <c r="E8" s="5">
        <v>225000</v>
      </c>
      <c r="F8" s="6">
        <f t="shared" si="0"/>
        <v>0.17307692307692307</v>
      </c>
      <c r="G8" s="5">
        <f t="shared" si="1"/>
        <v>1690000000000</v>
      </c>
      <c r="H8" s="3">
        <f t="shared" si="2"/>
        <v>292500000000</v>
      </c>
      <c r="I8" s="5">
        <f>D8-D29</f>
        <v>-3409000</v>
      </c>
      <c r="J8" s="5">
        <f t="shared" ref="J8:J16" si="3">I8^2</f>
        <v>11621281000000</v>
      </c>
    </row>
    <row r="9" spans="3:10" s="3" customFormat="1">
      <c r="C9" s="3">
        <v>2007</v>
      </c>
      <c r="D9" s="5">
        <v>3250000</v>
      </c>
      <c r="E9" s="5">
        <v>250000</v>
      </c>
      <c r="F9" s="6">
        <f t="shared" si="0"/>
        <v>7.6923076923076927E-2</v>
      </c>
      <c r="G9" s="5">
        <f t="shared" si="1"/>
        <v>10562500000000</v>
      </c>
      <c r="H9" s="3">
        <f t="shared" si="2"/>
        <v>812500000000</v>
      </c>
      <c r="I9" s="5">
        <f>D9-D29</f>
        <v>-1459000</v>
      </c>
      <c r="J9" s="5">
        <f t="shared" si="3"/>
        <v>2128681000000</v>
      </c>
    </row>
    <row r="10" spans="3:10" s="3" customFormat="1">
      <c r="C10" s="3">
        <v>2008</v>
      </c>
      <c r="D10" s="5">
        <v>3400000</v>
      </c>
      <c r="E10" s="5">
        <v>275000</v>
      </c>
      <c r="F10" s="6">
        <f t="shared" si="0"/>
        <v>8.0882352941176475E-2</v>
      </c>
      <c r="G10" s="5">
        <f t="shared" si="1"/>
        <v>11560000000000</v>
      </c>
      <c r="H10" s="3">
        <f t="shared" si="2"/>
        <v>935000000000</v>
      </c>
      <c r="I10" s="5">
        <f>D10-D29</f>
        <v>-1309000</v>
      </c>
      <c r="J10" s="5">
        <f t="shared" si="3"/>
        <v>1713481000000</v>
      </c>
    </row>
    <row r="11" spans="3:10" s="3" customFormat="1">
      <c r="C11" s="3">
        <v>2009</v>
      </c>
      <c r="D11" s="5">
        <v>4250000</v>
      </c>
      <c r="E11" s="5">
        <v>300000</v>
      </c>
      <c r="F11" s="6">
        <f t="shared" si="0"/>
        <v>7.0588235294117646E-2</v>
      </c>
      <c r="G11" s="5">
        <f t="shared" si="1"/>
        <v>18062500000000</v>
      </c>
      <c r="H11" s="3">
        <f t="shared" si="2"/>
        <v>1275000000000</v>
      </c>
      <c r="I11" s="5">
        <f>D11-D29</f>
        <v>-459000</v>
      </c>
      <c r="J11" s="5">
        <f t="shared" si="3"/>
        <v>210681000000</v>
      </c>
    </row>
    <row r="12" spans="3:10" s="3" customFormat="1">
      <c r="C12" s="3">
        <v>2010</v>
      </c>
      <c r="D12" s="5">
        <v>5650000</v>
      </c>
      <c r="E12" s="5">
        <v>325000</v>
      </c>
      <c r="F12" s="6">
        <f t="shared" si="0"/>
        <v>5.7522123893805309E-2</v>
      </c>
      <c r="G12" s="5">
        <f t="shared" si="1"/>
        <v>31922500000000</v>
      </c>
      <c r="H12" s="3">
        <f t="shared" si="2"/>
        <v>1836250000000</v>
      </c>
      <c r="I12" s="5">
        <f>D12-D29</f>
        <v>941000</v>
      </c>
      <c r="J12" s="5">
        <f t="shared" si="3"/>
        <v>885481000000</v>
      </c>
    </row>
    <row r="13" spans="3:10" s="3" customFormat="1">
      <c r="C13" s="3">
        <v>2011</v>
      </c>
      <c r="D13" s="5">
        <v>5760000</v>
      </c>
      <c r="E13" s="5">
        <v>350000</v>
      </c>
      <c r="F13" s="6">
        <f t="shared" si="0"/>
        <v>6.0763888888888888E-2</v>
      </c>
      <c r="G13" s="5">
        <f t="shared" si="1"/>
        <v>33177600000000</v>
      </c>
      <c r="H13" s="3">
        <f t="shared" si="2"/>
        <v>2016000000000</v>
      </c>
      <c r="I13" s="5">
        <f>D13-D29</f>
        <v>1051000</v>
      </c>
      <c r="J13" s="5">
        <f t="shared" si="3"/>
        <v>1104601000000</v>
      </c>
    </row>
    <row r="14" spans="3:10" s="3" customFormat="1">
      <c r="C14" s="3">
        <v>2012</v>
      </c>
      <c r="D14" s="5">
        <v>6800000</v>
      </c>
      <c r="E14" s="5">
        <v>375000</v>
      </c>
      <c r="F14" s="6">
        <f t="shared" si="0"/>
        <v>5.514705882352941E-2</v>
      </c>
      <c r="G14" s="5">
        <f t="shared" si="1"/>
        <v>46240000000000</v>
      </c>
      <c r="H14" s="3">
        <f t="shared" si="2"/>
        <v>2550000000000</v>
      </c>
      <c r="I14" s="5">
        <f>D14-D29</f>
        <v>2091000</v>
      </c>
      <c r="J14" s="5">
        <f t="shared" si="3"/>
        <v>4372281000000</v>
      </c>
    </row>
    <row r="15" spans="3:10" s="3" customFormat="1">
      <c r="C15" s="3">
        <v>2013</v>
      </c>
      <c r="D15" s="5">
        <v>7650000</v>
      </c>
      <c r="E15" s="5">
        <v>400000</v>
      </c>
      <c r="F15" s="6">
        <f t="shared" si="0"/>
        <v>5.2287581699346407E-2</v>
      </c>
      <c r="G15" s="5">
        <f t="shared" si="1"/>
        <v>58522500000000</v>
      </c>
      <c r="H15" s="3">
        <f t="shared" si="2"/>
        <v>3060000000000</v>
      </c>
      <c r="I15" s="5">
        <f>D15-D29</f>
        <v>2941000</v>
      </c>
      <c r="J15" s="5">
        <f t="shared" si="3"/>
        <v>8649481000000</v>
      </c>
    </row>
    <row r="16" spans="3:10" s="3" customFormat="1">
      <c r="C16" s="3">
        <v>2014</v>
      </c>
      <c r="D16" s="5">
        <v>8130000</v>
      </c>
      <c r="E16" s="5">
        <v>425000</v>
      </c>
      <c r="F16" s="6">
        <f t="shared" si="0"/>
        <v>5.2275522755227552E-2</v>
      </c>
      <c r="G16" s="5">
        <f t="shared" si="1"/>
        <v>66096900000000</v>
      </c>
      <c r="H16" s="3">
        <f t="shared" si="2"/>
        <v>3455250000000</v>
      </c>
      <c r="I16" s="5">
        <f>D16-D29</f>
        <v>3421000</v>
      </c>
      <c r="J16" s="5">
        <f t="shared" si="3"/>
        <v>11703241000000</v>
      </c>
    </row>
    <row r="17" spans="3:10" s="3" customFormat="1">
      <c r="D17" s="5">
        <f>SUM(D7:D16)</f>
        <v>47090000</v>
      </c>
      <c r="E17" s="5">
        <f>SUM(E7:E16)</f>
        <v>3125000</v>
      </c>
      <c r="G17" s="5">
        <f>SUM(G7:G16)</f>
        <v>278644500000000</v>
      </c>
      <c r="H17" s="5">
        <f>SUM(H7:H16)</f>
        <v>16412500000000</v>
      </c>
      <c r="I17" s="5"/>
      <c r="J17" s="5">
        <f t="shared" ref="J17" si="4">SUM(J7:J16)</f>
        <v>56897690000000</v>
      </c>
    </row>
    <row r="23" spans="3:10" ht="15.75">
      <c r="C23" s="4" t="s">
        <v>4</v>
      </c>
      <c r="D23" s="8">
        <v>10</v>
      </c>
    </row>
    <row r="24" spans="3:10" ht="15.75">
      <c r="C24" s="7" t="s">
        <v>17</v>
      </c>
      <c r="D24" s="8">
        <f>H17</f>
        <v>16412500000000</v>
      </c>
    </row>
    <row r="25" spans="3:10" ht="15.75">
      <c r="C25" s="4" t="s">
        <v>5</v>
      </c>
      <c r="D25" s="8">
        <f>D17</f>
        <v>47090000</v>
      </c>
      <c r="F25" s="10"/>
    </row>
    <row r="26" spans="3:10" ht="15.75">
      <c r="C26" s="7" t="s">
        <v>7</v>
      </c>
      <c r="D26" s="8">
        <f>D25^2</f>
        <v>2217468100000000</v>
      </c>
    </row>
    <row r="27" spans="3:10" ht="15.75">
      <c r="C27" s="4" t="s">
        <v>18</v>
      </c>
      <c r="D27" s="8">
        <f>G17</f>
        <v>278644500000000</v>
      </c>
    </row>
    <row r="28" spans="3:10" ht="15.75">
      <c r="C28" s="4" t="s">
        <v>6</v>
      </c>
      <c r="D28" s="8">
        <f>E17</f>
        <v>3125000</v>
      </c>
    </row>
    <row r="29" spans="3:10" ht="15.75">
      <c r="C29" s="7" t="s">
        <v>9</v>
      </c>
      <c r="D29" s="8">
        <f>D25/D23</f>
        <v>4709000</v>
      </c>
    </row>
    <row r="30" spans="3:10" ht="15.75">
      <c r="C30" s="4" t="s">
        <v>8</v>
      </c>
      <c r="D30" s="9">
        <f>D28/D23</f>
        <v>312500</v>
      </c>
    </row>
    <row r="31" spans="3:10" ht="15.75">
      <c r="C31" s="4" t="s">
        <v>63</v>
      </c>
      <c r="D31">
        <f>(D24/D23)-(D29*D30)</f>
        <v>169687500000</v>
      </c>
    </row>
    <row r="32" spans="3:10" ht="15.75">
      <c r="C32" s="4" t="s">
        <v>66</v>
      </c>
      <c r="D32">
        <f>J17/D23</f>
        <v>5689769000000</v>
      </c>
    </row>
    <row r="42" spans="1:8">
      <c r="A42" t="s">
        <v>46</v>
      </c>
    </row>
    <row r="43" spans="1:8">
      <c r="H43" s="2" t="s">
        <v>67</v>
      </c>
    </row>
    <row r="58" spans="1:7">
      <c r="E58" s="17" t="s">
        <v>69</v>
      </c>
      <c r="F58" s="17" t="s">
        <v>70</v>
      </c>
      <c r="G58" s="17" t="s">
        <v>71</v>
      </c>
    </row>
    <row r="59" spans="1:7" ht="15.75">
      <c r="A59" t="s">
        <v>47</v>
      </c>
      <c r="D59" s="10" t="s">
        <v>12</v>
      </c>
      <c r="E59" s="12">
        <f>((D23*D24)-(D25*D28))/((D23*D27)-D26)</f>
        <v>2.9823266990276757E-2</v>
      </c>
      <c r="F59" s="12">
        <f>(D24-(D29*D28))/(D27-(D29*D25))</f>
        <v>2.9823266990276757E-2</v>
      </c>
      <c r="G59" s="12">
        <f>D31/D32</f>
        <v>2.9823266990276757E-2</v>
      </c>
    </row>
    <row r="62" spans="1:7">
      <c r="D62" s="19"/>
    </row>
    <row r="63" spans="1:7">
      <c r="A63" t="s">
        <v>48</v>
      </c>
      <c r="E63" s="17" t="s">
        <v>69</v>
      </c>
      <c r="F63" s="17" t="s">
        <v>70</v>
      </c>
      <c r="G63" s="17" t="s">
        <v>71</v>
      </c>
    </row>
    <row r="64" spans="1:7" ht="15.75">
      <c r="D64" s="10" t="s">
        <v>11</v>
      </c>
      <c r="E64" s="12">
        <f>(D28/D23)-(E59*(D25/D23))</f>
        <v>172062.23574278675</v>
      </c>
      <c r="F64" s="12">
        <f>D30-(F59*D29)</f>
        <v>172062.23574278675</v>
      </c>
      <c r="G64" s="12">
        <f>D30-(G59*D29)</f>
        <v>172062.23574278675</v>
      </c>
    </row>
    <row r="65" spans="1:6" ht="18.75">
      <c r="D65" t="s">
        <v>72</v>
      </c>
      <c r="E65" s="22" t="s">
        <v>67</v>
      </c>
      <c r="F65" s="23"/>
    </row>
    <row r="70" spans="1:6">
      <c r="A70" t="s">
        <v>55</v>
      </c>
      <c r="D70" t="s">
        <v>13</v>
      </c>
      <c r="E70" t="s">
        <v>14</v>
      </c>
      <c r="F70" t="s">
        <v>15</v>
      </c>
    </row>
    <row r="71" spans="1:6">
      <c r="D71">
        <v>1000000</v>
      </c>
      <c r="E71" s="1">
        <f>F64+(F59*D71)</f>
        <v>201885.50273306351</v>
      </c>
      <c r="F71" s="1">
        <f>E71/D71</f>
        <v>0.20188550273306349</v>
      </c>
    </row>
    <row r="72" spans="1:6">
      <c r="D72">
        <v>2000000</v>
      </c>
      <c r="E72" s="1">
        <f>F64+(F59*D72)</f>
        <v>231708.76972334026</v>
      </c>
      <c r="F72" s="1">
        <f t="shared" ref="F72:F76" si="5">E72/D72</f>
        <v>0.11585438486167013</v>
      </c>
    </row>
    <row r="73" spans="1:6">
      <c r="D73">
        <v>3000000</v>
      </c>
      <c r="E73" s="1">
        <f>F64+(F59*D73)</f>
        <v>261532.03671361704</v>
      </c>
      <c r="F73" s="1">
        <f t="shared" si="5"/>
        <v>8.7177345571205683E-2</v>
      </c>
    </row>
    <row r="74" spans="1:6">
      <c r="D74">
        <v>4000000</v>
      </c>
      <c r="E74" s="1">
        <f>F64+(F59*D74)</f>
        <v>291355.30370389379</v>
      </c>
      <c r="F74" s="1">
        <f t="shared" si="5"/>
        <v>7.2838825925973447E-2</v>
      </c>
    </row>
    <row r="75" spans="1:6">
      <c r="D75">
        <v>5000000</v>
      </c>
      <c r="E75" s="1">
        <f>F64+(F59*D75)</f>
        <v>321178.57069417054</v>
      </c>
      <c r="F75" s="1">
        <f t="shared" si="5"/>
        <v>6.423571413883411E-2</v>
      </c>
    </row>
    <row r="76" spans="1:6">
      <c r="D76">
        <v>6000000</v>
      </c>
      <c r="E76" s="1">
        <f>F64+(F59*D76)</f>
        <v>351001.8376844473</v>
      </c>
      <c r="F76" s="1">
        <f t="shared" si="5"/>
        <v>5.8500306280741217E-2</v>
      </c>
    </row>
    <row r="78" spans="1:6">
      <c r="D78" t="s">
        <v>68</v>
      </c>
    </row>
    <row r="81" spans="4:6">
      <c r="D81" t="s">
        <v>73</v>
      </c>
      <c r="E81">
        <f>9350000</f>
        <v>9350000</v>
      </c>
    </row>
    <row r="82" spans="4:6">
      <c r="D82" t="s">
        <v>14</v>
      </c>
      <c r="E82">
        <f>F64+(F59*E81)</f>
        <v>450909.78210187447</v>
      </c>
      <c r="F82" s="1">
        <f>E82/E81</f>
        <v>4.8225645144585508E-2</v>
      </c>
    </row>
  </sheetData>
  <mergeCells count="1">
    <mergeCell ref="E65:F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Άσκηση 1</vt:lpstr>
      <vt:lpstr>Άσκηση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2016-12-11T14:30:49Z</dcterms:modified>
</cp:coreProperties>
</file>