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Κυριάκη\Desktop\7ο εξάμηνο\Υδραυλική 2\εργαστηριακή 3\ασκηση 2\"/>
    </mc:Choice>
  </mc:AlternateContent>
  <xr:revisionPtr revIDLastSave="0" documentId="13_ncr:1_{61A7FA9A-15C4-4B5D-A541-317C30BA1E79}" xr6:coauthVersionLast="47" xr6:coauthVersionMax="47" xr10:uidLastSave="{00000000-0000-0000-0000-000000000000}"/>
  <bookViews>
    <workbookView xWindow="-108" yWindow="-108" windowWidth="23256" windowHeight="12576" activeTab="1" xr2:uid="{DCE256FF-9343-4C64-8D7E-F7CCF23BFFF5}"/>
  </bookViews>
  <sheets>
    <sheet name="ερώτημα 1&amp;2" sheetId="1" r:id="rId1"/>
    <sheet name="ερώτημα3" sheetId="2" r:id="rId2"/>
    <sheet name="ερώτημα 4" sheetId="3" r:id="rId3"/>
    <sheet name="ερωτημα 5" sheetId="4" r:id="rId4"/>
    <sheet name="ερώτημα6" sheetId="5" r:id="rId5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" i="2" l="1"/>
  <c r="E4" i="2"/>
  <c r="E5" i="2"/>
  <c r="E6" i="2"/>
  <c r="E7" i="2"/>
  <c r="E8" i="2"/>
  <c r="E9" i="2"/>
  <c r="E10" i="2"/>
  <c r="E11" i="2"/>
  <c r="E12" i="2"/>
  <c r="E13" i="2"/>
  <c r="E2" i="2"/>
  <c r="D3" i="2"/>
  <c r="D4" i="2"/>
  <c r="D5" i="2"/>
  <c r="D6" i="2"/>
  <c r="D7" i="2"/>
  <c r="D8" i="2"/>
  <c r="D9" i="2"/>
  <c r="D10" i="2"/>
  <c r="D11" i="2"/>
  <c r="D12" i="2"/>
  <c r="D13" i="2"/>
  <c r="D2" i="2"/>
  <c r="C30" i="5"/>
  <c r="B3" i="2"/>
  <c r="B4" i="2"/>
  <c r="B5" i="2"/>
  <c r="B6" i="2"/>
  <c r="B7" i="2"/>
  <c r="B8" i="2"/>
  <c r="B9" i="2"/>
  <c r="B10" i="2"/>
  <c r="B11" i="2"/>
  <c r="B12" i="2"/>
  <c r="B13" i="2"/>
  <c r="B2" i="2"/>
  <c r="K2" i="3"/>
  <c r="E13" i="1"/>
  <c r="F13" i="1" s="1"/>
  <c r="F30" i="5"/>
  <c r="E30" i="5"/>
  <c r="D30" i="5"/>
  <c r="G3" i="5"/>
  <c r="G4" i="5"/>
  <c r="G5" i="5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2" i="5"/>
  <c r="F3" i="5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2" i="5"/>
  <c r="E2" i="5"/>
  <c r="E3" i="5"/>
  <c r="E4" i="5"/>
  <c r="E5" i="5"/>
  <c r="E6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D3" i="5"/>
  <c r="D4" i="5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2" i="5"/>
  <c r="F4" i="4"/>
  <c r="F5" i="4"/>
  <c r="F6" i="4"/>
  <c r="F7" i="4"/>
  <c r="F12" i="4"/>
  <c r="F13" i="4"/>
  <c r="F2" i="4"/>
  <c r="E3" i="4"/>
  <c r="F3" i="4" s="1"/>
  <c r="E4" i="4"/>
  <c r="E5" i="4"/>
  <c r="E6" i="4"/>
  <c r="E7" i="4"/>
  <c r="E8" i="4"/>
  <c r="F8" i="4" s="1"/>
  <c r="E9" i="4"/>
  <c r="F9" i="4" s="1"/>
  <c r="E10" i="4"/>
  <c r="F10" i="4" s="1"/>
  <c r="E11" i="4"/>
  <c r="F11" i="4" s="1"/>
  <c r="E12" i="4"/>
  <c r="E13" i="4"/>
  <c r="E2" i="4"/>
  <c r="J3" i="3"/>
  <c r="J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2" i="3"/>
  <c r="I3" i="3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2" i="3"/>
  <c r="H3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2" i="3"/>
  <c r="G3" i="3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2" i="3"/>
  <c r="N6" i="1"/>
  <c r="N5" i="1"/>
  <c r="I14" i="1"/>
  <c r="I22" i="1"/>
  <c r="F3" i="1"/>
  <c r="F4" i="1"/>
  <c r="F5" i="1"/>
  <c r="F11" i="1"/>
  <c r="F12" i="1"/>
  <c r="F14" i="1"/>
  <c r="F20" i="1"/>
  <c r="F21" i="1"/>
  <c r="F22" i="1"/>
  <c r="F28" i="1"/>
  <c r="F29" i="1"/>
  <c r="F2" i="1"/>
  <c r="E29" i="1"/>
  <c r="E3" i="1"/>
  <c r="E4" i="1"/>
  <c r="E5" i="1"/>
  <c r="E6" i="1"/>
  <c r="F6" i="1" s="1"/>
  <c r="E7" i="1"/>
  <c r="F7" i="1" s="1"/>
  <c r="E8" i="1"/>
  <c r="F8" i="1" s="1"/>
  <c r="E9" i="1"/>
  <c r="F9" i="1" s="1"/>
  <c r="E10" i="1"/>
  <c r="F10" i="1" s="1"/>
  <c r="E11" i="1"/>
  <c r="E12" i="1"/>
  <c r="E14" i="1"/>
  <c r="E15" i="1"/>
  <c r="F15" i="1" s="1"/>
  <c r="E16" i="1"/>
  <c r="F16" i="1" s="1"/>
  <c r="E17" i="1"/>
  <c r="F17" i="1" s="1"/>
  <c r="E18" i="1"/>
  <c r="F18" i="1" s="1"/>
  <c r="E19" i="1"/>
  <c r="F19" i="1" s="1"/>
  <c r="E20" i="1"/>
  <c r="E21" i="1"/>
  <c r="E22" i="1"/>
  <c r="E23" i="1"/>
  <c r="F23" i="1" s="1"/>
  <c r="E24" i="1"/>
  <c r="F24" i="1" s="1"/>
  <c r="E25" i="1"/>
  <c r="F25" i="1" s="1"/>
  <c r="E26" i="1"/>
  <c r="F26" i="1" s="1"/>
  <c r="E27" i="1"/>
  <c r="F27" i="1" s="1"/>
  <c r="E28" i="1"/>
  <c r="E2" i="1"/>
  <c r="H3" i="1"/>
  <c r="T4" i="1" s="1"/>
  <c r="H4" i="1"/>
  <c r="T5" i="1" s="1"/>
  <c r="H5" i="1"/>
  <c r="T6" i="1" s="1"/>
  <c r="H6" i="1"/>
  <c r="T7" i="1" s="1"/>
  <c r="H7" i="1"/>
  <c r="T8" i="1" s="1"/>
  <c r="H8" i="1"/>
  <c r="T9" i="1" s="1"/>
  <c r="H9" i="1"/>
  <c r="T10" i="1" s="1"/>
  <c r="H10" i="1"/>
  <c r="I10" i="1" s="1"/>
  <c r="H11" i="1"/>
  <c r="T12" i="1" s="1"/>
  <c r="H12" i="1"/>
  <c r="T13" i="1" s="1"/>
  <c r="H13" i="1"/>
  <c r="T14" i="1" s="1"/>
  <c r="H14" i="1"/>
  <c r="T15" i="1" s="1"/>
  <c r="H15" i="1"/>
  <c r="T16" i="1" s="1"/>
  <c r="H16" i="1"/>
  <c r="T17" i="1" s="1"/>
  <c r="H17" i="1"/>
  <c r="T18" i="1" s="1"/>
  <c r="H18" i="1"/>
  <c r="T19" i="1" s="1"/>
  <c r="H19" i="1"/>
  <c r="T20" i="1" s="1"/>
  <c r="H20" i="1"/>
  <c r="T21" i="1" s="1"/>
  <c r="H21" i="1"/>
  <c r="T22" i="1" s="1"/>
  <c r="H22" i="1"/>
  <c r="T23" i="1" s="1"/>
  <c r="H23" i="1"/>
  <c r="T24" i="1" s="1"/>
  <c r="H24" i="1"/>
  <c r="T25" i="1" s="1"/>
  <c r="H25" i="1"/>
  <c r="T26" i="1" s="1"/>
  <c r="H26" i="1"/>
  <c r="T27" i="1" s="1"/>
  <c r="H27" i="1"/>
  <c r="T28" i="1" s="1"/>
  <c r="H28" i="1"/>
  <c r="T29" i="1" s="1"/>
  <c r="H29" i="1"/>
  <c r="T30" i="1" s="1"/>
  <c r="H2" i="1"/>
  <c r="T3" i="1" s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2" i="1"/>
  <c r="V3" i="1" l="1"/>
  <c r="U3" i="1"/>
  <c r="V6" i="1"/>
  <c r="U6" i="1"/>
  <c r="V13" i="1"/>
  <c r="U13" i="1"/>
  <c r="V20" i="1"/>
  <c r="U20" i="1"/>
  <c r="V23" i="1"/>
  <c r="U23" i="1"/>
  <c r="V22" i="1"/>
  <c r="U22" i="1"/>
  <c r="V12" i="1"/>
  <c r="U12" i="1"/>
  <c r="U10" i="1"/>
  <c r="V10" i="1"/>
  <c r="V7" i="1"/>
  <c r="U7" i="1"/>
  <c r="V14" i="1"/>
  <c r="U14" i="1"/>
  <c r="V21" i="1"/>
  <c r="U21" i="1"/>
  <c r="V5" i="1"/>
  <c r="U5" i="1"/>
  <c r="V28" i="1"/>
  <c r="U28" i="1"/>
  <c r="U27" i="1"/>
  <c r="V27" i="1"/>
  <c r="U26" i="1"/>
  <c r="V26" i="1"/>
  <c r="U18" i="1"/>
  <c r="V18" i="1"/>
  <c r="U25" i="1"/>
  <c r="V25" i="1"/>
  <c r="U17" i="1"/>
  <c r="V17" i="1"/>
  <c r="U9" i="1"/>
  <c r="V9" i="1"/>
  <c r="V15" i="1"/>
  <c r="U15" i="1"/>
  <c r="V30" i="1"/>
  <c r="U30" i="1"/>
  <c r="V29" i="1"/>
  <c r="U29" i="1"/>
  <c r="V4" i="1"/>
  <c r="U4" i="1"/>
  <c r="U19" i="1"/>
  <c r="V19" i="1"/>
  <c r="U24" i="1"/>
  <c r="V24" i="1"/>
  <c r="U16" i="1"/>
  <c r="V16" i="1"/>
  <c r="U8" i="1"/>
  <c r="V8" i="1"/>
  <c r="I26" i="1"/>
  <c r="I18" i="1"/>
  <c r="I9" i="1"/>
  <c r="T11" i="1"/>
  <c r="I25" i="1"/>
  <c r="I17" i="1"/>
  <c r="I8" i="1"/>
  <c r="I24" i="1"/>
  <c r="I16" i="1"/>
  <c r="I7" i="1"/>
  <c r="I23" i="1"/>
  <c r="I15" i="1"/>
  <c r="I6" i="1"/>
  <c r="I13" i="1"/>
  <c r="I5" i="1"/>
  <c r="I2" i="1"/>
  <c r="I29" i="1"/>
  <c r="I21" i="1"/>
  <c r="I12" i="1"/>
  <c r="I4" i="1"/>
  <c r="I28" i="1"/>
  <c r="I20" i="1"/>
  <c r="I11" i="1"/>
  <c r="I3" i="1"/>
  <c r="I27" i="1"/>
  <c r="I19" i="1"/>
  <c r="G30" i="5"/>
  <c r="N1" i="1" l="1"/>
  <c r="N3" i="1" s="1"/>
  <c r="U11" i="1"/>
  <c r="V11" i="1"/>
</calcChain>
</file>

<file path=xl/sharedStrings.xml><?xml version="1.0" encoding="utf-8"?>
<sst xmlns="http://schemas.openxmlformats.org/spreadsheetml/2006/main" count="86" uniqueCount="50">
  <si>
    <t>Α/Α</t>
  </si>
  <si>
    <t>Ημερομηνία</t>
  </si>
  <si>
    <t>28/04/2003</t>
  </si>
  <si>
    <t>17/05/2003</t>
  </si>
  <si>
    <t>18/06/2003</t>
  </si>
  <si>
    <t>20/7/2003</t>
  </si>
  <si>
    <t>21/8/2003</t>
  </si>
  <si>
    <t>22/9/2003</t>
  </si>
  <si>
    <t>24/10/2003</t>
  </si>
  <si>
    <t>25/11/2003</t>
  </si>
  <si>
    <t>27/12/2003</t>
  </si>
  <si>
    <t>Σταθμη [m]</t>
  </si>
  <si>
    <t>Παροχή  [m3/s]</t>
  </si>
  <si>
    <t>ln(H)</t>
  </si>
  <si>
    <t>ln(Qc)</t>
  </si>
  <si>
    <t>Παροχή Εκτίμησης(Qc) [m3/s]</t>
  </si>
  <si>
    <t>ln(Q)</t>
  </si>
  <si>
    <t>(lnQ-lnQc)^2</t>
  </si>
  <si>
    <t>Δ.Ε.</t>
  </si>
  <si>
    <t>0,44*1,96</t>
  </si>
  <si>
    <t>0,44*(-1,96)</t>
  </si>
  <si>
    <t>SYM</t>
  </si>
  <si>
    <t>28/12/2003</t>
  </si>
  <si>
    <t>29/12/2003</t>
  </si>
  <si>
    <t>30/12/2003</t>
  </si>
  <si>
    <t>31/12/2003</t>
  </si>
  <si>
    <t>H(m)</t>
  </si>
  <si>
    <t>Q[m3/s]</t>
  </si>
  <si>
    <t>Πλάτος</t>
  </si>
  <si>
    <t>R</t>
  </si>
  <si>
    <t>n(συντελεστής)</t>
  </si>
  <si>
    <t>A</t>
  </si>
  <si>
    <t>P</t>
  </si>
  <si>
    <t>A*R^0,5</t>
  </si>
  <si>
    <t>Πλημμυρα</t>
  </si>
  <si>
    <t>Mέσο n</t>
  </si>
  <si>
    <t>τυπικό σφάλμα εκτίμησης</t>
  </si>
  <si>
    <t xml:space="preserve">log Q </t>
  </si>
  <si>
    <t xml:space="preserve"> Q [m3/s]</t>
  </si>
  <si>
    <t>S</t>
  </si>
  <si>
    <t>Α(15*5,90)m^2</t>
  </si>
  <si>
    <t>P(Βρεχόμενη περίμετρος)(m)</t>
  </si>
  <si>
    <t>A(Επιφάνεια)(m^2)</t>
  </si>
  <si>
    <t>S(Κλίση)</t>
  </si>
  <si>
    <t>Παροχή  [m^3/s]</t>
  </si>
  <si>
    <t>Κατασκευή διαγράμματος με όρια</t>
  </si>
  <si>
    <t>ln(Q)-(1,96*Se)</t>
  </si>
  <si>
    <t>ln(Q)+(1,96*Se)</t>
  </si>
  <si>
    <t>Η-(1,96*Se)</t>
  </si>
  <si>
    <t>Η+(1,96*Se)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</si>
</sst>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name val="Times New Roman"/>
      <family val="1"/>
      <charset val="161"/>
    </font>
    <font>
      <b/>
      <sz val="14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1"/>
      <name val="Arial"/>
      <family val="2"/>
      <charset val="161"/>
    </font>
    <font>
      <b/>
      <sz val="11"/>
      <name val="Calibri"/>
      <family val="2"/>
      <charset val="161"/>
      <scheme val="minor"/>
    </font>
    <font>
      <sz val="12"/>
      <color theme="1"/>
      <name val="Arial"/>
      <family val="2"/>
      <charset val="161"/>
    </font>
    <font>
      <b/>
      <sz val="14"/>
      <color theme="1"/>
      <name val="Calibri"/>
      <family val="2"/>
      <charset val="161"/>
      <scheme val="minor"/>
    </font>
    <font>
      <sz val="11"/>
      <color rgb="FF000000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14" fontId="2" fillId="0" borderId="1" xfId="1" applyNumberFormat="1" applyFont="1" applyBorder="1" applyAlignment="1">
      <alignment horizontal="center" vertical="center" wrapText="1"/>
    </xf>
    <xf numFmtId="0" fontId="3" fillId="0" borderId="2" xfId="0" applyFont="1" applyBorder="1"/>
    <xf numFmtId="2" fontId="4" fillId="0" borderId="2" xfId="1" applyNumberFormat="1" applyFont="1" applyBorder="1"/>
    <xf numFmtId="2" fontId="4" fillId="0" borderId="2" xfId="1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2" fontId="4" fillId="0" borderId="1" xfId="1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2" fontId="4" fillId="0" borderId="0" xfId="1" applyNumberFormat="1" applyFont="1" applyBorder="1" applyAlignment="1">
      <alignment horizontal="center"/>
    </xf>
    <xf numFmtId="0" fontId="3" fillId="0" borderId="3" xfId="0" applyFont="1" applyFill="1" applyBorder="1"/>
    <xf numFmtId="2" fontId="0" fillId="0" borderId="0" xfId="0" applyNumberFormat="1"/>
    <xf numFmtId="0" fontId="5" fillId="0" borderId="2" xfId="0" applyFont="1" applyBorder="1" applyAlignment="1">
      <alignment horizontal="center" vertical="center" wrapText="1"/>
    </xf>
    <xf numFmtId="0" fontId="6" fillId="0" borderId="0" xfId="0" applyFont="1"/>
    <xf numFmtId="14" fontId="5" fillId="0" borderId="2" xfId="0" applyNumberFormat="1" applyFont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2" fontId="4" fillId="2" borderId="2" xfId="1" applyNumberFormat="1" applyFont="1" applyFill="1" applyBorder="1"/>
    <xf numFmtId="0" fontId="0" fillId="2" borderId="0" xfId="0" applyFill="1"/>
    <xf numFmtId="2" fontId="4" fillId="2" borderId="3" xfId="1" applyNumberFormat="1" applyFont="1" applyFill="1" applyBorder="1" applyAlignment="1">
      <alignment horizontal="center"/>
    </xf>
    <xf numFmtId="0" fontId="0" fillId="3" borderId="0" xfId="0" applyFill="1"/>
    <xf numFmtId="0" fontId="7" fillId="0" borderId="0" xfId="0" applyFont="1" applyAlignment="1">
      <alignment horizontal="center"/>
    </xf>
    <xf numFmtId="14" fontId="5" fillId="4" borderId="2" xfId="0" applyNumberFormat="1" applyFont="1" applyFill="1" applyBorder="1" applyAlignment="1">
      <alignment horizontal="center" vertical="center" wrapText="1"/>
    </xf>
    <xf numFmtId="0" fontId="0" fillId="4" borderId="0" xfId="0" applyFill="1"/>
    <xf numFmtId="2" fontId="4" fillId="4" borderId="2" xfId="1" applyNumberFormat="1" applyFont="1" applyFill="1" applyBorder="1"/>
    <xf numFmtId="0" fontId="0" fillId="2" borderId="0" xfId="0" applyFill="1" applyAlignment="1">
      <alignment horizontal="center"/>
    </xf>
    <xf numFmtId="0" fontId="0" fillId="0" borderId="0" xfId="0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9" fillId="0" borderId="0" xfId="0" applyFont="1" applyAlignment="1">
      <alignment horizontal="right" vertical="center"/>
    </xf>
    <xf numFmtId="0" fontId="0" fillId="4" borderId="0" xfId="0" applyFill="1" applyAlignment="1">
      <alignment horizontal="center"/>
    </xf>
    <xf numFmtId="0" fontId="0" fillId="5" borderId="2" xfId="0" applyFill="1" applyBorder="1"/>
    <xf numFmtId="2" fontId="0" fillId="5" borderId="2" xfId="0" applyNumberFormat="1" applyFill="1" applyBorder="1"/>
    <xf numFmtId="0" fontId="0" fillId="5" borderId="2" xfId="0" applyFill="1" applyBorder="1" applyAlignment="1">
      <alignment horizontal="center" vertical="center"/>
    </xf>
  </cellXfs>
  <cellStyles count="2">
    <cellStyle name="Normal 2" xfId="1" xr:uid="{BA00A431-F258-4E7A-935E-5A0243DEFC6F}"/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6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6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6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6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8.8841207349081366E-2"/>
                  <c:y val="0.3606944444444444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trendline>
            <c:spPr>
              <a:ln w="19050" cap="rnd">
                <a:solidFill>
                  <a:schemeClr val="accent6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6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'ερώτημα 1&amp;2'!$G$2:$G$29</c:f>
              <c:numCache>
                <c:formatCode>General</c:formatCode>
                <c:ptCount val="28"/>
                <c:pt idx="0">
                  <c:v>0.86582341206513858</c:v>
                </c:pt>
                <c:pt idx="1">
                  <c:v>0.73998901940419359</c:v>
                </c:pt>
                <c:pt idx="2">
                  <c:v>7.8926700553800799E-2</c:v>
                </c:pt>
                <c:pt idx="3">
                  <c:v>-0.30647421046426665</c:v>
                </c:pt>
                <c:pt idx="4">
                  <c:v>2.6228018616881045E-2</c:v>
                </c:pt>
                <c:pt idx="5">
                  <c:v>-1.3820035797027341</c:v>
                </c:pt>
                <c:pt idx="6">
                  <c:v>0.694146680893029</c:v>
                </c:pt>
                <c:pt idx="7">
                  <c:v>0.96581871902335215</c:v>
                </c:pt>
                <c:pt idx="8">
                  <c:v>0.59782637569917496</c:v>
                </c:pt>
                <c:pt idx="9">
                  <c:v>0.82261721201097515</c:v>
                </c:pt>
                <c:pt idx="10">
                  <c:v>0.1649528401327735</c:v>
                </c:pt>
                <c:pt idx="11">
                  <c:v>1.4625172826905619</c:v>
                </c:pt>
                <c:pt idx="12">
                  <c:v>1.2602562521614131</c:v>
                </c:pt>
                <c:pt idx="13">
                  <c:v>1.1307607768477377</c:v>
                </c:pt>
                <c:pt idx="14">
                  <c:v>0.70051373078037704</c:v>
                </c:pt>
                <c:pt idx="15">
                  <c:v>0.51006533481958216</c:v>
                </c:pt>
                <c:pt idx="16">
                  <c:v>0.44921880099808725</c:v>
                </c:pt>
                <c:pt idx="17">
                  <c:v>0.25498130816296116</c:v>
                </c:pt>
                <c:pt idx="18">
                  <c:v>-0.68885639914278884</c:v>
                </c:pt>
                <c:pt idx="19">
                  <c:v>-0.14963173897129695</c:v>
                </c:pt>
                <c:pt idx="20">
                  <c:v>-0.30946766452370322</c:v>
                </c:pt>
                <c:pt idx="21">
                  <c:v>0.88711420655547646</c:v>
                </c:pt>
                <c:pt idx="22">
                  <c:v>0.80562170653385001</c:v>
                </c:pt>
                <c:pt idx="23">
                  <c:v>1.2486868151153954</c:v>
                </c:pt>
                <c:pt idx="24">
                  <c:v>1.3610246289030197</c:v>
                </c:pt>
                <c:pt idx="25">
                  <c:v>1.5190508442045543</c:v>
                </c:pt>
                <c:pt idx="26">
                  <c:v>1.3475372904678118</c:v>
                </c:pt>
                <c:pt idx="27">
                  <c:v>1.1951716878728664</c:v>
                </c:pt>
              </c:numCache>
            </c:numRef>
          </c:xVal>
          <c:yVal>
            <c:numRef>
              <c:f>'ερώτημα 1&amp;2'!$H$2:$H$29</c:f>
              <c:numCache>
                <c:formatCode>General</c:formatCode>
                <c:ptCount val="28"/>
                <c:pt idx="0">
                  <c:v>4.4595307864006015</c:v>
                </c:pt>
                <c:pt idx="1">
                  <c:v>3.8157461085033622</c:v>
                </c:pt>
                <c:pt idx="2">
                  <c:v>2.659472514357851</c:v>
                </c:pt>
                <c:pt idx="3">
                  <c:v>2.1486468905918605</c:v>
                </c:pt>
                <c:pt idx="4">
                  <c:v>2.4610215756340126</c:v>
                </c:pt>
                <c:pt idx="5">
                  <c:v>0.69335965798501831</c:v>
                </c:pt>
                <c:pt idx="6">
                  <c:v>3.7837747751489883</c:v>
                </c:pt>
                <c:pt idx="7">
                  <c:v>4.7386121996184309</c:v>
                </c:pt>
                <c:pt idx="8">
                  <c:v>3.4699733963040273</c:v>
                </c:pt>
                <c:pt idx="9">
                  <c:v>4.3386166588002464</c:v>
                </c:pt>
                <c:pt idx="10">
                  <c:v>3.0463760758171881</c:v>
                </c:pt>
                <c:pt idx="11">
                  <c:v>5.3846126017526741</c:v>
                </c:pt>
                <c:pt idx="12">
                  <c:v>4.9937434264260379</c:v>
                </c:pt>
                <c:pt idx="13">
                  <c:v>4.8960209827261059</c:v>
                </c:pt>
                <c:pt idx="14">
                  <c:v>4.3350598228118464</c:v>
                </c:pt>
                <c:pt idx="15">
                  <c:v>3.5223624695048907</c:v>
                </c:pt>
                <c:pt idx="16">
                  <c:v>3.2253349199289389</c:v>
                </c:pt>
                <c:pt idx="17">
                  <c:v>3.2029191922439386</c:v>
                </c:pt>
                <c:pt idx="18">
                  <c:v>2.0432863749340342</c:v>
                </c:pt>
                <c:pt idx="19">
                  <c:v>2.3981077502234438</c:v>
                </c:pt>
                <c:pt idx="20">
                  <c:v>1.0500346019237508</c:v>
                </c:pt>
                <c:pt idx="21">
                  <c:v>4.1548378028593866</c:v>
                </c:pt>
                <c:pt idx="22">
                  <c:v>4.4297383901887173</c:v>
                </c:pt>
                <c:pt idx="23">
                  <c:v>5.0200987077446122</c:v>
                </c:pt>
                <c:pt idx="24">
                  <c:v>5.2106296245114931</c:v>
                </c:pt>
                <c:pt idx="25">
                  <c:v>5.4395032945742123</c:v>
                </c:pt>
                <c:pt idx="26">
                  <c:v>5.3013141217882751</c:v>
                </c:pt>
                <c:pt idx="27">
                  <c:v>4.6392937963402527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249-4AD8-BF1B-35B3DF2F04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6954112"/>
        <c:axId val="496950504"/>
      </c:scatterChart>
      <c:valAx>
        <c:axId val="4969541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ln(H)</a:t>
                </a:r>
                <a:endParaRPr lang="el-G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6950504"/>
        <c:crosses val="autoZero"/>
        <c:crossBetween val="midCat"/>
      </c:valAx>
      <c:valAx>
        <c:axId val="496950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ln(</a:t>
                </a:r>
                <a:r>
                  <a:rPr lang="el-GR"/>
                  <a:t>Παροχή)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69541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'ερώτημα 1&amp;2'!$T$2</c:f>
              <c:strCache>
                <c:ptCount val="1"/>
                <c:pt idx="0">
                  <c:v>ln(Q)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'ερώτημα 1&amp;2'!$S$3:$S$30</c:f>
              <c:numCache>
                <c:formatCode>General</c:formatCode>
                <c:ptCount val="28"/>
                <c:pt idx="0">
                  <c:v>0.86582340000000002</c:v>
                </c:pt>
                <c:pt idx="1">
                  <c:v>0.73998900000000001</c:v>
                </c:pt>
                <c:pt idx="2">
                  <c:v>7.8926700000000002E-2</c:v>
                </c:pt>
                <c:pt idx="3">
                  <c:v>-0.30647419999999997</c:v>
                </c:pt>
                <c:pt idx="4">
                  <c:v>2.6228000000000001E-2</c:v>
                </c:pt>
                <c:pt idx="5">
                  <c:v>-1.3820036</c:v>
                </c:pt>
                <c:pt idx="6">
                  <c:v>0.69414670000000001</c:v>
                </c:pt>
                <c:pt idx="7">
                  <c:v>0.96581870000000003</c:v>
                </c:pt>
                <c:pt idx="8">
                  <c:v>0.59782639999999998</c:v>
                </c:pt>
                <c:pt idx="9">
                  <c:v>0.82261720000000005</c:v>
                </c:pt>
                <c:pt idx="10">
                  <c:v>0.16495280000000001</c:v>
                </c:pt>
                <c:pt idx="11">
                  <c:v>1.4625173</c:v>
                </c:pt>
                <c:pt idx="12">
                  <c:v>1.2602563</c:v>
                </c:pt>
                <c:pt idx="13">
                  <c:v>1.1307608</c:v>
                </c:pt>
                <c:pt idx="14">
                  <c:v>0.70051370000000002</c:v>
                </c:pt>
                <c:pt idx="15">
                  <c:v>0.51006530000000005</c:v>
                </c:pt>
                <c:pt idx="16">
                  <c:v>0.44921879999999997</c:v>
                </c:pt>
                <c:pt idx="17">
                  <c:v>0.25498130000000002</c:v>
                </c:pt>
                <c:pt idx="18">
                  <c:v>-0.68885640000000004</c:v>
                </c:pt>
                <c:pt idx="19">
                  <c:v>-0.14963170000000001</c:v>
                </c:pt>
                <c:pt idx="20">
                  <c:v>-0.30946770000000001</c:v>
                </c:pt>
                <c:pt idx="21">
                  <c:v>0.88711419999999996</c:v>
                </c:pt>
                <c:pt idx="22">
                  <c:v>0.8056217</c:v>
                </c:pt>
                <c:pt idx="23">
                  <c:v>1.2486868</c:v>
                </c:pt>
                <c:pt idx="24">
                  <c:v>1.3610245999999999</c:v>
                </c:pt>
                <c:pt idx="25">
                  <c:v>1.5190508</c:v>
                </c:pt>
                <c:pt idx="26">
                  <c:v>1.3475372999999999</c:v>
                </c:pt>
                <c:pt idx="27">
                  <c:v>1.1951716999999999</c:v>
                </c:pt>
              </c:numCache>
            </c:numRef>
          </c:xVal>
          <c:yVal>
            <c:numRef>
              <c:f>'ερώτημα 1&amp;2'!$T$3:$T$30</c:f>
              <c:numCache>
                <c:formatCode>General</c:formatCode>
                <c:ptCount val="28"/>
                <c:pt idx="0">
                  <c:v>4.4595307864006015</c:v>
                </c:pt>
                <c:pt idx="1">
                  <c:v>3.8157461085033622</c:v>
                </c:pt>
                <c:pt idx="2">
                  <c:v>2.659472514357851</c:v>
                </c:pt>
                <c:pt idx="3">
                  <c:v>2.1486468905918605</c:v>
                </c:pt>
                <c:pt idx="4">
                  <c:v>2.4610215756340126</c:v>
                </c:pt>
                <c:pt idx="5">
                  <c:v>0.69335965798501831</c:v>
                </c:pt>
                <c:pt idx="6">
                  <c:v>3.7837747751489883</c:v>
                </c:pt>
                <c:pt idx="7">
                  <c:v>4.7386121996184309</c:v>
                </c:pt>
                <c:pt idx="8">
                  <c:v>3.4699733963040273</c:v>
                </c:pt>
                <c:pt idx="9">
                  <c:v>4.3386166588002464</c:v>
                </c:pt>
                <c:pt idx="10">
                  <c:v>3.0463760758171881</c:v>
                </c:pt>
                <c:pt idx="11">
                  <c:v>5.3846126017526741</c:v>
                </c:pt>
                <c:pt idx="12">
                  <c:v>4.9937434264260379</c:v>
                </c:pt>
                <c:pt idx="13">
                  <c:v>4.8960209827261059</c:v>
                </c:pt>
                <c:pt idx="14">
                  <c:v>4.3350598228118464</c:v>
                </c:pt>
                <c:pt idx="15">
                  <c:v>3.5223624695048907</c:v>
                </c:pt>
                <c:pt idx="16">
                  <c:v>3.2253349199289389</c:v>
                </c:pt>
                <c:pt idx="17">
                  <c:v>3.2029191922439386</c:v>
                </c:pt>
                <c:pt idx="18">
                  <c:v>2.0432863749340342</c:v>
                </c:pt>
                <c:pt idx="19">
                  <c:v>2.3981077502234438</c:v>
                </c:pt>
                <c:pt idx="20">
                  <c:v>1.0500346019237508</c:v>
                </c:pt>
                <c:pt idx="21">
                  <c:v>4.1548378028593866</c:v>
                </c:pt>
                <c:pt idx="22">
                  <c:v>4.4297383901887173</c:v>
                </c:pt>
                <c:pt idx="23">
                  <c:v>5.0200987077446122</c:v>
                </c:pt>
                <c:pt idx="24">
                  <c:v>5.2106296245114931</c:v>
                </c:pt>
                <c:pt idx="25">
                  <c:v>5.4395032945742123</c:v>
                </c:pt>
                <c:pt idx="26">
                  <c:v>5.3013141217882751</c:v>
                </c:pt>
                <c:pt idx="27">
                  <c:v>4.6392937963402527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B6B-40B6-968B-2055E9F75B73}"/>
            </c:ext>
          </c:extLst>
        </c:ser>
        <c:ser>
          <c:idx val="1"/>
          <c:order val="1"/>
          <c:tx>
            <c:strRef>
              <c:f>'ερώτημα 1&amp;2'!$U$2</c:f>
              <c:strCache>
                <c:ptCount val="1"/>
                <c:pt idx="0">
                  <c:v>ln(Q)-(1,96*Se)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'ερώτημα 1&amp;2'!$S$3:$S$30</c:f>
              <c:numCache>
                <c:formatCode>General</c:formatCode>
                <c:ptCount val="28"/>
                <c:pt idx="0">
                  <c:v>0.86582340000000002</c:v>
                </c:pt>
                <c:pt idx="1">
                  <c:v>0.73998900000000001</c:v>
                </c:pt>
                <c:pt idx="2">
                  <c:v>7.8926700000000002E-2</c:v>
                </c:pt>
                <c:pt idx="3">
                  <c:v>-0.30647419999999997</c:v>
                </c:pt>
                <c:pt idx="4">
                  <c:v>2.6228000000000001E-2</c:v>
                </c:pt>
                <c:pt idx="5">
                  <c:v>-1.3820036</c:v>
                </c:pt>
                <c:pt idx="6">
                  <c:v>0.69414670000000001</c:v>
                </c:pt>
                <c:pt idx="7">
                  <c:v>0.96581870000000003</c:v>
                </c:pt>
                <c:pt idx="8">
                  <c:v>0.59782639999999998</c:v>
                </c:pt>
                <c:pt idx="9">
                  <c:v>0.82261720000000005</c:v>
                </c:pt>
                <c:pt idx="10">
                  <c:v>0.16495280000000001</c:v>
                </c:pt>
                <c:pt idx="11">
                  <c:v>1.4625173</c:v>
                </c:pt>
                <c:pt idx="12">
                  <c:v>1.2602563</c:v>
                </c:pt>
                <c:pt idx="13">
                  <c:v>1.1307608</c:v>
                </c:pt>
                <c:pt idx="14">
                  <c:v>0.70051370000000002</c:v>
                </c:pt>
                <c:pt idx="15">
                  <c:v>0.51006530000000005</c:v>
                </c:pt>
                <c:pt idx="16">
                  <c:v>0.44921879999999997</c:v>
                </c:pt>
                <c:pt idx="17">
                  <c:v>0.25498130000000002</c:v>
                </c:pt>
                <c:pt idx="18">
                  <c:v>-0.68885640000000004</c:v>
                </c:pt>
                <c:pt idx="19">
                  <c:v>-0.14963170000000001</c:v>
                </c:pt>
                <c:pt idx="20">
                  <c:v>-0.30946770000000001</c:v>
                </c:pt>
                <c:pt idx="21">
                  <c:v>0.88711419999999996</c:v>
                </c:pt>
                <c:pt idx="22">
                  <c:v>0.8056217</c:v>
                </c:pt>
                <c:pt idx="23">
                  <c:v>1.2486868</c:v>
                </c:pt>
                <c:pt idx="24">
                  <c:v>1.3610245999999999</c:v>
                </c:pt>
                <c:pt idx="25">
                  <c:v>1.5190508</c:v>
                </c:pt>
                <c:pt idx="26">
                  <c:v>1.3475372999999999</c:v>
                </c:pt>
                <c:pt idx="27">
                  <c:v>1.1951716999999999</c:v>
                </c:pt>
              </c:numCache>
            </c:numRef>
          </c:xVal>
          <c:yVal>
            <c:numRef>
              <c:f>'ερώτημα 1&amp;2'!$U$3:$U$30</c:f>
              <c:numCache>
                <c:formatCode>General</c:formatCode>
                <c:ptCount val="28"/>
                <c:pt idx="0">
                  <c:v>3.5971307864006015</c:v>
                </c:pt>
                <c:pt idx="1">
                  <c:v>2.9533461085033621</c:v>
                </c:pt>
                <c:pt idx="2">
                  <c:v>1.797072514357851</c:v>
                </c:pt>
                <c:pt idx="3">
                  <c:v>1.2862468905918605</c:v>
                </c:pt>
                <c:pt idx="4">
                  <c:v>1.5986215756340125</c:v>
                </c:pt>
                <c:pt idx="5">
                  <c:v>-0.16904034201498175</c:v>
                </c:pt>
                <c:pt idx="6">
                  <c:v>2.9213747751489882</c:v>
                </c:pt>
                <c:pt idx="7">
                  <c:v>3.8762121996184309</c:v>
                </c:pt>
                <c:pt idx="8">
                  <c:v>2.6075733963040273</c:v>
                </c:pt>
                <c:pt idx="9">
                  <c:v>3.4762166588002463</c:v>
                </c:pt>
                <c:pt idx="10">
                  <c:v>2.183976075817188</c:v>
                </c:pt>
                <c:pt idx="11">
                  <c:v>4.522212601752674</c:v>
                </c:pt>
                <c:pt idx="12">
                  <c:v>4.1313434264260378</c:v>
                </c:pt>
                <c:pt idx="13">
                  <c:v>4.0336209827261058</c:v>
                </c:pt>
                <c:pt idx="14">
                  <c:v>3.4726598228118464</c:v>
                </c:pt>
                <c:pt idx="15">
                  <c:v>2.6599624695048907</c:v>
                </c:pt>
                <c:pt idx="16">
                  <c:v>2.3629349199289389</c:v>
                </c:pt>
                <c:pt idx="17">
                  <c:v>2.3405191922439386</c:v>
                </c:pt>
                <c:pt idx="18">
                  <c:v>1.1808863749340341</c:v>
                </c:pt>
                <c:pt idx="19">
                  <c:v>1.5357077502234437</c:v>
                </c:pt>
                <c:pt idx="20">
                  <c:v>0.1876346019237507</c:v>
                </c:pt>
                <c:pt idx="21">
                  <c:v>3.2924378028593866</c:v>
                </c:pt>
                <c:pt idx="22">
                  <c:v>3.5673383901887172</c:v>
                </c:pt>
                <c:pt idx="23">
                  <c:v>4.1576987077446121</c:v>
                </c:pt>
                <c:pt idx="24">
                  <c:v>4.3482296245114931</c:v>
                </c:pt>
                <c:pt idx="25">
                  <c:v>4.5771032945742123</c:v>
                </c:pt>
                <c:pt idx="26">
                  <c:v>4.438914121788275</c:v>
                </c:pt>
                <c:pt idx="27">
                  <c:v>3.7768937963402527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4B6B-40B6-968B-2055E9F75B73}"/>
            </c:ext>
          </c:extLst>
        </c:ser>
        <c:ser>
          <c:idx val="2"/>
          <c:order val="2"/>
          <c:tx>
            <c:strRef>
              <c:f>'ερώτημα 1&amp;2'!$V$2</c:f>
              <c:strCache>
                <c:ptCount val="1"/>
                <c:pt idx="0">
                  <c:v>ln(Q)+(1,96*Se)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'ερώτημα 1&amp;2'!$S$3:$S$30</c:f>
              <c:numCache>
                <c:formatCode>General</c:formatCode>
                <c:ptCount val="28"/>
                <c:pt idx="0">
                  <c:v>0.86582340000000002</c:v>
                </c:pt>
                <c:pt idx="1">
                  <c:v>0.73998900000000001</c:v>
                </c:pt>
                <c:pt idx="2">
                  <c:v>7.8926700000000002E-2</c:v>
                </c:pt>
                <c:pt idx="3">
                  <c:v>-0.30647419999999997</c:v>
                </c:pt>
                <c:pt idx="4">
                  <c:v>2.6228000000000001E-2</c:v>
                </c:pt>
                <c:pt idx="5">
                  <c:v>-1.3820036</c:v>
                </c:pt>
                <c:pt idx="6">
                  <c:v>0.69414670000000001</c:v>
                </c:pt>
                <c:pt idx="7">
                  <c:v>0.96581870000000003</c:v>
                </c:pt>
                <c:pt idx="8">
                  <c:v>0.59782639999999998</c:v>
                </c:pt>
                <c:pt idx="9">
                  <c:v>0.82261720000000005</c:v>
                </c:pt>
                <c:pt idx="10">
                  <c:v>0.16495280000000001</c:v>
                </c:pt>
                <c:pt idx="11">
                  <c:v>1.4625173</c:v>
                </c:pt>
                <c:pt idx="12">
                  <c:v>1.2602563</c:v>
                </c:pt>
                <c:pt idx="13">
                  <c:v>1.1307608</c:v>
                </c:pt>
                <c:pt idx="14">
                  <c:v>0.70051370000000002</c:v>
                </c:pt>
                <c:pt idx="15">
                  <c:v>0.51006530000000005</c:v>
                </c:pt>
                <c:pt idx="16">
                  <c:v>0.44921879999999997</c:v>
                </c:pt>
                <c:pt idx="17">
                  <c:v>0.25498130000000002</c:v>
                </c:pt>
                <c:pt idx="18">
                  <c:v>-0.68885640000000004</c:v>
                </c:pt>
                <c:pt idx="19">
                  <c:v>-0.14963170000000001</c:v>
                </c:pt>
                <c:pt idx="20">
                  <c:v>-0.30946770000000001</c:v>
                </c:pt>
                <c:pt idx="21">
                  <c:v>0.88711419999999996</c:v>
                </c:pt>
                <c:pt idx="22">
                  <c:v>0.8056217</c:v>
                </c:pt>
                <c:pt idx="23">
                  <c:v>1.2486868</c:v>
                </c:pt>
                <c:pt idx="24">
                  <c:v>1.3610245999999999</c:v>
                </c:pt>
                <c:pt idx="25">
                  <c:v>1.5190508</c:v>
                </c:pt>
                <c:pt idx="26">
                  <c:v>1.3475372999999999</c:v>
                </c:pt>
                <c:pt idx="27">
                  <c:v>1.1951716999999999</c:v>
                </c:pt>
              </c:numCache>
            </c:numRef>
          </c:xVal>
          <c:yVal>
            <c:numRef>
              <c:f>'ερώτημα 1&amp;2'!$V$3:$V$30</c:f>
              <c:numCache>
                <c:formatCode>General</c:formatCode>
                <c:ptCount val="28"/>
                <c:pt idx="0">
                  <c:v>5.3219307864006016</c:v>
                </c:pt>
                <c:pt idx="1">
                  <c:v>4.6781461085033627</c:v>
                </c:pt>
                <c:pt idx="2">
                  <c:v>3.5218725143578511</c:v>
                </c:pt>
                <c:pt idx="3">
                  <c:v>3.0110468905918606</c:v>
                </c:pt>
                <c:pt idx="4">
                  <c:v>3.3234215756340126</c:v>
                </c:pt>
                <c:pt idx="5">
                  <c:v>1.5557596579850184</c:v>
                </c:pt>
                <c:pt idx="6">
                  <c:v>4.6461747751489888</c:v>
                </c:pt>
                <c:pt idx="7">
                  <c:v>5.601012199618431</c:v>
                </c:pt>
                <c:pt idx="8">
                  <c:v>4.3323733963040274</c:v>
                </c:pt>
                <c:pt idx="9">
                  <c:v>5.2010166588002464</c:v>
                </c:pt>
                <c:pt idx="10">
                  <c:v>3.9087760758171881</c:v>
                </c:pt>
                <c:pt idx="11">
                  <c:v>6.2470126017526741</c:v>
                </c:pt>
                <c:pt idx="12">
                  <c:v>5.8561434264260379</c:v>
                </c:pt>
                <c:pt idx="13">
                  <c:v>5.7584209827261059</c:v>
                </c:pt>
                <c:pt idx="14">
                  <c:v>5.1974598228118465</c:v>
                </c:pt>
                <c:pt idx="15">
                  <c:v>4.3847624695048903</c:v>
                </c:pt>
                <c:pt idx="16">
                  <c:v>4.0877349199289394</c:v>
                </c:pt>
                <c:pt idx="17">
                  <c:v>4.0653191922439387</c:v>
                </c:pt>
                <c:pt idx="18">
                  <c:v>2.9056863749340343</c:v>
                </c:pt>
                <c:pt idx="19">
                  <c:v>3.2605077502234439</c:v>
                </c:pt>
                <c:pt idx="20">
                  <c:v>1.9124346019237508</c:v>
                </c:pt>
                <c:pt idx="21">
                  <c:v>5.0172378028593867</c:v>
                </c:pt>
                <c:pt idx="22">
                  <c:v>5.2921383901887173</c:v>
                </c:pt>
                <c:pt idx="23">
                  <c:v>5.8824987077446123</c:v>
                </c:pt>
                <c:pt idx="24">
                  <c:v>6.0730296245114932</c:v>
                </c:pt>
                <c:pt idx="25">
                  <c:v>6.3019032945742124</c:v>
                </c:pt>
                <c:pt idx="26">
                  <c:v>6.1637141217882752</c:v>
                </c:pt>
                <c:pt idx="27">
                  <c:v>5.5016937963402528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4B6B-40B6-968B-2055E9F75B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8873176"/>
        <c:axId val="528872192"/>
      </c:scatterChart>
      <c:valAx>
        <c:axId val="5288731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baseline="0">
                    <a:effectLst/>
                  </a:rPr>
                  <a:t>ln</a:t>
                </a:r>
                <a:r>
                  <a:rPr lang="el-GR" sz="1000" b="0" i="0" u="none" strike="noStrike" baseline="0">
                    <a:effectLst/>
                  </a:rPr>
                  <a:t> Η(</a:t>
                </a:r>
                <a:r>
                  <a:rPr lang="en-US" sz="1000" b="0" i="0" u="none" strike="noStrike" baseline="0">
                    <a:effectLst/>
                  </a:rPr>
                  <a:t>m</a:t>
                </a:r>
                <a:r>
                  <a:rPr lang="el-GR" sz="1000" b="0" i="0" u="none" strike="noStrike" baseline="0">
                    <a:effectLst/>
                  </a:rPr>
                  <a:t>)</a:t>
                </a:r>
                <a:endParaRPr lang="el-G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8872192"/>
        <c:crosses val="autoZero"/>
        <c:crossBetween val="midCat"/>
      </c:valAx>
      <c:valAx>
        <c:axId val="528872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0" i="0" baseline="0">
                    <a:effectLst/>
                  </a:rPr>
                  <a:t>ln</a:t>
                </a:r>
                <a:r>
                  <a:rPr lang="el-GR" sz="1200" b="0" i="0" baseline="0">
                    <a:effectLst/>
                  </a:rPr>
                  <a:t> </a:t>
                </a:r>
                <a:r>
                  <a:rPr lang="en-US" sz="1200" b="0" i="0" baseline="0">
                    <a:effectLst/>
                  </a:rPr>
                  <a:t>Q</a:t>
                </a:r>
                <a:r>
                  <a:rPr lang="el-GR" sz="1200" b="0" i="0" baseline="0">
                    <a:effectLst/>
                  </a:rPr>
                  <a:t> (</a:t>
                </a:r>
                <a:r>
                  <a:rPr lang="en-US" sz="1200" b="0" i="0" baseline="0">
                    <a:effectLst/>
                  </a:rPr>
                  <a:t>m^3/s</a:t>
                </a:r>
                <a:r>
                  <a:rPr lang="en-US" sz="1800" b="0" i="0" baseline="0">
                    <a:effectLst/>
                  </a:rPr>
                  <a:t>)</a:t>
                </a:r>
              </a:p>
            </c:rich>
          </c:tx>
          <c:layout>
            <c:manualLayout>
              <c:xMode val="edge"/>
              <c:yMode val="edge"/>
              <c:x val="3.0555555555555555E-2"/>
              <c:y val="0.2266779673374161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887317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l-GR" sz="1400" b="0" i="0" u="none" strike="noStrike" baseline="0"/>
              <a:t>καμπύλη στάθμης-παροχής</a:t>
            </a:r>
            <a:endParaRPr lang="el-G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ερώτημα3!$C$1</c:f>
              <c:strCache>
                <c:ptCount val="1"/>
                <c:pt idx="0">
                  <c:v>H(m)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og"/>
            <c:dispRSqr val="1"/>
            <c:dispEq val="1"/>
            <c:trendlineLbl>
              <c:layout>
                <c:manualLayout>
                  <c:x val="-2.8485783027121611E-2"/>
                  <c:y val="-0.16732356372120155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ερώτημα3!$B$2:$B$13</c:f>
              <c:numCache>
                <c:formatCode>General</c:formatCode>
                <c:ptCount val="12"/>
                <c:pt idx="0">
                  <c:v>147.72372745207088</c:v>
                </c:pt>
                <c:pt idx="1">
                  <c:v>132.87291893957581</c:v>
                </c:pt>
                <c:pt idx="2">
                  <c:v>204.11965201695367</c:v>
                </c:pt>
                <c:pt idx="3">
                  <c:v>75.530729521086215</c:v>
                </c:pt>
                <c:pt idx="4">
                  <c:v>161.39814082277931</c:v>
                </c:pt>
                <c:pt idx="5">
                  <c:v>522.32392450417046</c:v>
                </c:pt>
                <c:pt idx="6">
                  <c:v>135.92752452367387</c:v>
                </c:pt>
                <c:pt idx="7">
                  <c:v>254.50830453736941</c:v>
                </c:pt>
                <c:pt idx="8">
                  <c:v>29.652848777493894</c:v>
                </c:pt>
                <c:pt idx="9">
                  <c:v>141.00674770198307</c:v>
                </c:pt>
                <c:pt idx="10">
                  <c:v>165.91345516824322</c:v>
                </c:pt>
                <c:pt idx="11">
                  <c:v>224.38847834643192</c:v>
                </c:pt>
              </c:numCache>
            </c:numRef>
          </c:xVal>
          <c:yVal>
            <c:numRef>
              <c:f>ερώτημα3!$C$2:$C$13</c:f>
              <c:numCache>
                <c:formatCode>0.00</c:formatCode>
                <c:ptCount val="12"/>
                <c:pt idx="0">
                  <c:v>2.9985637499999998</c:v>
                </c:pt>
                <c:pt idx="1">
                  <c:v>2.8330500000000001</c:v>
                </c:pt>
                <c:pt idx="2">
                  <c:v>3.5659312500000002</c:v>
                </c:pt>
                <c:pt idx="3">
                  <c:v>2.0930987499999998</c:v>
                </c:pt>
                <c:pt idx="4">
                  <c:v>3.1442562500000002</c:v>
                </c:pt>
                <c:pt idx="5">
                  <c:v>5.9</c:v>
                </c:pt>
                <c:pt idx="6">
                  <c:v>2.8677687500000002</c:v>
                </c:pt>
                <c:pt idx="7">
                  <c:v>4.0134875000000001</c:v>
                </c:pt>
                <c:pt idx="8">
                  <c:v>1.26818125</c:v>
                </c:pt>
                <c:pt idx="9">
                  <c:v>2.9247075000000002</c:v>
                </c:pt>
                <c:pt idx="10">
                  <c:v>3.1910949999999998</c:v>
                </c:pt>
                <c:pt idx="11">
                  <c:v>3.7515187500000002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F52-43E2-AEC6-1DF75EED1341}"/>
            </c:ext>
          </c:extLst>
        </c:ser>
        <c:ser>
          <c:idx val="1"/>
          <c:order val="1"/>
          <c:tx>
            <c:strRef>
              <c:f>ερώτημα3!$D$1</c:f>
              <c:strCache>
                <c:ptCount val="1"/>
                <c:pt idx="0">
                  <c:v>Η-(1,96*Se)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og"/>
            <c:dispRSqr val="0"/>
            <c:dispEq val="0"/>
          </c:trendline>
          <c:xVal>
            <c:numRef>
              <c:f>ερώτημα3!$B$2:$B$13</c:f>
              <c:numCache>
                <c:formatCode>General</c:formatCode>
                <c:ptCount val="12"/>
                <c:pt idx="0">
                  <c:v>147.72372745207088</c:v>
                </c:pt>
                <c:pt idx="1">
                  <c:v>132.87291893957581</c:v>
                </c:pt>
                <c:pt idx="2">
                  <c:v>204.11965201695367</c:v>
                </c:pt>
                <c:pt idx="3">
                  <c:v>75.530729521086215</c:v>
                </c:pt>
                <c:pt idx="4">
                  <c:v>161.39814082277931</c:v>
                </c:pt>
                <c:pt idx="5">
                  <c:v>522.32392450417046</c:v>
                </c:pt>
                <c:pt idx="6">
                  <c:v>135.92752452367387</c:v>
                </c:pt>
                <c:pt idx="7">
                  <c:v>254.50830453736941</c:v>
                </c:pt>
                <c:pt idx="8">
                  <c:v>29.652848777493894</c:v>
                </c:pt>
                <c:pt idx="9">
                  <c:v>141.00674770198307</c:v>
                </c:pt>
                <c:pt idx="10">
                  <c:v>165.91345516824322</c:v>
                </c:pt>
                <c:pt idx="11">
                  <c:v>224.38847834643192</c:v>
                </c:pt>
              </c:numCache>
            </c:numRef>
          </c:xVal>
          <c:yVal>
            <c:numRef>
              <c:f>ερώτημα3!$D$2:$D$13</c:f>
              <c:numCache>
                <c:formatCode>0.00</c:formatCode>
                <c:ptCount val="12"/>
                <c:pt idx="0">
                  <c:v>2.1361637499999997</c:v>
                </c:pt>
                <c:pt idx="1">
                  <c:v>1.97065</c:v>
                </c:pt>
                <c:pt idx="2">
                  <c:v>2.7035312500000002</c:v>
                </c:pt>
                <c:pt idx="3">
                  <c:v>1.2306987499999997</c:v>
                </c:pt>
                <c:pt idx="4">
                  <c:v>2.2818562500000001</c:v>
                </c:pt>
                <c:pt idx="5">
                  <c:v>5.0376000000000003</c:v>
                </c:pt>
                <c:pt idx="6">
                  <c:v>2.0053687500000001</c:v>
                </c:pt>
                <c:pt idx="7">
                  <c:v>3.1510875</c:v>
                </c:pt>
                <c:pt idx="8">
                  <c:v>0.40578124999999998</c:v>
                </c:pt>
                <c:pt idx="9">
                  <c:v>2.0623075000000002</c:v>
                </c:pt>
                <c:pt idx="10">
                  <c:v>2.3286949999999997</c:v>
                </c:pt>
                <c:pt idx="11">
                  <c:v>2.8891187500000002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1266-4047-B163-88F3443568B7}"/>
            </c:ext>
          </c:extLst>
        </c:ser>
        <c:ser>
          <c:idx val="2"/>
          <c:order val="2"/>
          <c:tx>
            <c:strRef>
              <c:f>ερώτημα3!$E$1</c:f>
              <c:strCache>
                <c:ptCount val="1"/>
                <c:pt idx="0">
                  <c:v>Η+(1,96*Se)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og"/>
            <c:dispRSqr val="0"/>
            <c:dispEq val="0"/>
          </c:trendline>
          <c:xVal>
            <c:numRef>
              <c:f>ερώτημα3!$B$2:$B$13</c:f>
              <c:numCache>
                <c:formatCode>General</c:formatCode>
                <c:ptCount val="12"/>
                <c:pt idx="0">
                  <c:v>147.72372745207088</c:v>
                </c:pt>
                <c:pt idx="1">
                  <c:v>132.87291893957581</c:v>
                </c:pt>
                <c:pt idx="2">
                  <c:v>204.11965201695367</c:v>
                </c:pt>
                <c:pt idx="3">
                  <c:v>75.530729521086215</c:v>
                </c:pt>
                <c:pt idx="4">
                  <c:v>161.39814082277931</c:v>
                </c:pt>
                <c:pt idx="5">
                  <c:v>522.32392450417046</c:v>
                </c:pt>
                <c:pt idx="6">
                  <c:v>135.92752452367387</c:v>
                </c:pt>
                <c:pt idx="7">
                  <c:v>254.50830453736941</c:v>
                </c:pt>
                <c:pt idx="8">
                  <c:v>29.652848777493894</c:v>
                </c:pt>
                <c:pt idx="9">
                  <c:v>141.00674770198307</c:v>
                </c:pt>
                <c:pt idx="10">
                  <c:v>165.91345516824322</c:v>
                </c:pt>
                <c:pt idx="11">
                  <c:v>224.38847834643192</c:v>
                </c:pt>
              </c:numCache>
            </c:numRef>
          </c:xVal>
          <c:yVal>
            <c:numRef>
              <c:f>ερώτημα3!$E$2:$E$13</c:f>
              <c:numCache>
                <c:formatCode>0.00</c:formatCode>
                <c:ptCount val="12"/>
                <c:pt idx="0">
                  <c:v>3.8609637499999998</c:v>
                </c:pt>
                <c:pt idx="1">
                  <c:v>3.6954500000000001</c:v>
                </c:pt>
                <c:pt idx="2">
                  <c:v>4.4283312500000003</c:v>
                </c:pt>
                <c:pt idx="3">
                  <c:v>2.9554987499999998</c:v>
                </c:pt>
                <c:pt idx="4">
                  <c:v>4.0066562500000007</c:v>
                </c:pt>
                <c:pt idx="5">
                  <c:v>6.7624000000000004</c:v>
                </c:pt>
                <c:pt idx="6">
                  <c:v>3.7301687500000003</c:v>
                </c:pt>
                <c:pt idx="7">
                  <c:v>4.8758875000000002</c:v>
                </c:pt>
                <c:pt idx="8">
                  <c:v>2.1305812500000001</c:v>
                </c:pt>
                <c:pt idx="9">
                  <c:v>3.7871075000000003</c:v>
                </c:pt>
                <c:pt idx="10">
                  <c:v>4.0534949999999998</c:v>
                </c:pt>
                <c:pt idx="11">
                  <c:v>4.6139187499999998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1266-4047-B163-88F3443568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7544184"/>
        <c:axId val="497547136"/>
      </c:scatterChart>
      <c:valAx>
        <c:axId val="4975441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Q[m3/s]</a:t>
                </a:r>
                <a:endParaRPr lang="el-G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7547136"/>
        <c:crosses val="autoZero"/>
        <c:crossBetween val="midCat"/>
      </c:valAx>
      <c:valAx>
        <c:axId val="497547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/>
                  <a:t>Η(</a:t>
                </a:r>
                <a:r>
                  <a:rPr lang="en-US"/>
                  <a:t>m)</a:t>
                </a:r>
                <a:endParaRPr lang="el-G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75441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ερώτημα6!$B$1</c:f>
              <c:strCache>
                <c:ptCount val="1"/>
                <c:pt idx="0">
                  <c:v>Σταθμη [m]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ερώτημα6!$B$2:$B$30</c:f>
              <c:numCache>
                <c:formatCode>0.00</c:formatCode>
                <c:ptCount val="29"/>
                <c:pt idx="0">
                  <c:v>2.3769624999999999</c:v>
                </c:pt>
                <c:pt idx="1">
                  <c:v>2.0959125000000003</c:v>
                </c:pt>
                <c:pt idx="2">
                  <c:v>1.082125</c:v>
                </c:pt>
                <c:pt idx="3">
                  <c:v>0.73603750000000012</c:v>
                </c:pt>
                <c:pt idx="4">
                  <c:v>1.026575</c:v>
                </c:pt>
                <c:pt idx="5">
                  <c:v>0.25107500000000005</c:v>
                </c:pt>
                <c:pt idx="6">
                  <c:v>2.0020000000000002</c:v>
                </c:pt>
                <c:pt idx="7">
                  <c:v>2.6269374999999999</c:v>
                </c:pt>
                <c:pt idx="8">
                  <c:v>1.8181625000000003</c:v>
                </c:pt>
                <c:pt idx="9">
                  <c:v>2.2764500000000005</c:v>
                </c:pt>
                <c:pt idx="10">
                  <c:v>1.1793375000000001</c:v>
                </c:pt>
                <c:pt idx="11">
                  <c:v>4.3168125000000011</c:v>
                </c:pt>
                <c:pt idx="12">
                  <c:v>3.5263250000000004</c:v>
                </c:pt>
                <c:pt idx="13">
                  <c:v>3.0980125000000003</c:v>
                </c:pt>
                <c:pt idx="14">
                  <c:v>2.0147875000000002</c:v>
                </c:pt>
                <c:pt idx="15">
                  <c:v>1.6654000000000004</c:v>
                </c:pt>
                <c:pt idx="16">
                  <c:v>1.5670875000000002</c:v>
                </c:pt>
                <c:pt idx="17">
                  <c:v>1.2904375000000001</c:v>
                </c:pt>
                <c:pt idx="18">
                  <c:v>0.5021500000000001</c:v>
                </c:pt>
                <c:pt idx="19">
                  <c:v>0.86102500000000015</c:v>
                </c:pt>
                <c:pt idx="20">
                  <c:v>0.73383750000000003</c:v>
                </c:pt>
                <c:pt idx="21">
                  <c:v>2.4281125000000006</c:v>
                </c:pt>
                <c:pt idx="22">
                  <c:v>2.2380874999999998</c:v>
                </c:pt>
                <c:pt idx="23">
                  <c:v>3.4857625000000003</c:v>
                </c:pt>
                <c:pt idx="24">
                  <c:v>3.9001875000000008</c:v>
                </c:pt>
                <c:pt idx="25">
                  <c:v>4.5678875000000003</c:v>
                </c:pt>
                <c:pt idx="26">
                  <c:v>3.8479375</c:v>
                </c:pt>
                <c:pt idx="27">
                  <c:v>3.304125</c:v>
                </c:pt>
                <c:pt idx="28">
                  <c:v>5.9</c:v>
                </c:pt>
              </c:numCache>
            </c:numRef>
          </c:xVal>
          <c:yVal>
            <c:numRef>
              <c:f>ερώτημα6!$G$2:$G$30</c:f>
              <c:numCache>
                <c:formatCode>General</c:formatCode>
                <c:ptCount val="29"/>
                <c:pt idx="0">
                  <c:v>51.482940931602123</c:v>
                </c:pt>
                <c:pt idx="1">
                  <c:v>43.216730600938149</c:v>
                </c:pt>
                <c:pt idx="2">
                  <c:v>16.90391827885782</c:v>
                </c:pt>
                <c:pt idx="3">
                  <c:v>9.6684675437402934</c:v>
                </c:pt>
                <c:pt idx="4">
                  <c:v>15.667132065211572</c:v>
                </c:pt>
                <c:pt idx="5">
                  <c:v>1.9820514140911289</c:v>
                </c:pt>
                <c:pt idx="6">
                  <c:v>40.533831777105576</c:v>
                </c:pt>
                <c:pt idx="7">
                  <c:v>59.106538100485025</c:v>
                </c:pt>
                <c:pt idx="8">
                  <c:v>35.407797465194285</c:v>
                </c:pt>
                <c:pt idx="9">
                  <c:v>48.48758938709954</c:v>
                </c:pt>
                <c:pt idx="10">
                  <c:v>19.130066050085258</c:v>
                </c:pt>
                <c:pt idx="11">
                  <c:v>115.65398177634643</c:v>
                </c:pt>
                <c:pt idx="12">
                  <c:v>88.267951932149757</c:v>
                </c:pt>
                <c:pt idx="13">
                  <c:v>74.074225607375809</c:v>
                </c:pt>
                <c:pt idx="14">
                  <c:v>40.896672954747096</c:v>
                </c:pt>
                <c:pt idx="15">
                  <c:v>31.284765261198419</c:v>
                </c:pt>
                <c:pt idx="16">
                  <c:v>28.702185888806273</c:v>
                </c:pt>
                <c:pt idx="17">
                  <c:v>21.76468348776854</c:v>
                </c:pt>
                <c:pt idx="18">
                  <c:v>5.5226916435137916</c:v>
                </c:pt>
                <c:pt idx="19">
                  <c:v>12.146373664572401</c:v>
                </c:pt>
                <c:pt idx="20">
                  <c:v>9.6263638763488064</c:v>
                </c:pt>
                <c:pt idx="21">
                  <c:v>53.023126146814896</c:v>
                </c:pt>
                <c:pt idx="22">
                  <c:v>47.355578914028946</c:v>
                </c:pt>
                <c:pt idx="23">
                  <c:v>86.902395956444494</c:v>
                </c:pt>
                <c:pt idx="24">
                  <c:v>101.04534316113192</c:v>
                </c:pt>
                <c:pt idx="25">
                  <c:v>124.62550551745645</c:v>
                </c:pt>
                <c:pt idx="26">
                  <c:v>99.239738905658072</c:v>
                </c:pt>
                <c:pt idx="27">
                  <c:v>80.840911935052716</c:v>
                </c:pt>
                <c:pt idx="28">
                  <c:v>173.95447018643048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06F-4887-9FF8-4777D9027A93}"/>
            </c:ext>
          </c:extLst>
        </c:ser>
        <c:ser>
          <c:idx val="1"/>
          <c:order val="1"/>
          <c:tx>
            <c:strRef>
              <c:f>ερώτημα6!$C$1</c:f>
              <c:strCache>
                <c:ptCount val="1"/>
                <c:pt idx="0">
                  <c:v>Παροχή  [m3/s]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2.1223097112860894E-2"/>
                  <c:y val="-6.3229075532225135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ερώτημα6!$C$2:$C$29</c:f>
              <c:numCache>
                <c:formatCode>0.00</c:formatCode>
                <c:ptCount val="28"/>
                <c:pt idx="0">
                  <c:v>86.44693749999999</c:v>
                </c:pt>
                <c:pt idx="1">
                  <c:v>45.410624999999996</c:v>
                </c:pt>
                <c:pt idx="2">
                  <c:v>14.28875</c:v>
                </c:pt>
                <c:pt idx="3">
                  <c:v>8.5732499999999998</c:v>
                </c:pt>
                <c:pt idx="4">
                  <c:v>11.716774999999998</c:v>
                </c:pt>
                <c:pt idx="5">
                  <c:v>2.0004249999999999</c:v>
                </c:pt>
                <c:pt idx="6">
                  <c:v>43.981750000000005</c:v>
                </c:pt>
                <c:pt idx="7">
                  <c:v>114.27549999999999</c:v>
                </c:pt>
                <c:pt idx="8">
                  <c:v>32.135887500000003</c:v>
                </c:pt>
                <c:pt idx="9">
                  <c:v>76.601499999999987</c:v>
                </c:pt>
                <c:pt idx="10">
                  <c:v>21.0389625</c:v>
                </c:pt>
                <c:pt idx="11">
                  <c:v>218.02562499999999</c:v>
                </c:pt>
                <c:pt idx="12">
                  <c:v>147.48749999999998</c:v>
                </c:pt>
                <c:pt idx="13">
                  <c:v>133.75649999999999</c:v>
                </c:pt>
                <c:pt idx="14">
                  <c:v>76.329525000000004</c:v>
                </c:pt>
                <c:pt idx="15">
                  <c:v>33.864337499999998</c:v>
                </c:pt>
                <c:pt idx="16">
                  <c:v>25.161999999999995</c:v>
                </c:pt>
                <c:pt idx="17">
                  <c:v>24.604249999999997</c:v>
                </c:pt>
                <c:pt idx="18">
                  <c:v>7.7159249999999995</c:v>
                </c:pt>
                <c:pt idx="19">
                  <c:v>11.002337500000001</c:v>
                </c:pt>
                <c:pt idx="20">
                  <c:v>2.8577499999999998</c:v>
                </c:pt>
                <c:pt idx="21">
                  <c:v>63.741624999999999</c:v>
                </c:pt>
                <c:pt idx="22">
                  <c:v>83.909462500000004</c:v>
                </c:pt>
                <c:pt idx="23">
                  <c:v>151.42625000000001</c:v>
                </c:pt>
                <c:pt idx="24">
                  <c:v>183.20937499999999</c:v>
                </c:pt>
                <c:pt idx="25">
                  <c:v>230.32774999999998</c:v>
                </c:pt>
                <c:pt idx="26">
                  <c:v>200.60024999999999</c:v>
                </c:pt>
                <c:pt idx="27">
                  <c:v>103.47124999999998</c:v>
                </c:pt>
              </c:numCache>
            </c:numRef>
          </c:xVal>
          <c:yVal>
            <c:numRef>
              <c:f>ερώτημα6!$G$2:$G$29</c:f>
              <c:numCache>
                <c:formatCode>General</c:formatCode>
                <c:ptCount val="28"/>
                <c:pt idx="0">
                  <c:v>51.482940931602123</c:v>
                </c:pt>
                <c:pt idx="1">
                  <c:v>43.216730600938149</c:v>
                </c:pt>
                <c:pt idx="2">
                  <c:v>16.90391827885782</c:v>
                </c:pt>
                <c:pt idx="3">
                  <c:v>9.6684675437402934</c:v>
                </c:pt>
                <c:pt idx="4">
                  <c:v>15.667132065211572</c:v>
                </c:pt>
                <c:pt idx="5">
                  <c:v>1.9820514140911289</c:v>
                </c:pt>
                <c:pt idx="6">
                  <c:v>40.533831777105576</c:v>
                </c:pt>
                <c:pt idx="7">
                  <c:v>59.106538100485025</c:v>
                </c:pt>
                <c:pt idx="8">
                  <c:v>35.407797465194285</c:v>
                </c:pt>
                <c:pt idx="9">
                  <c:v>48.48758938709954</c:v>
                </c:pt>
                <c:pt idx="10">
                  <c:v>19.130066050085258</c:v>
                </c:pt>
                <c:pt idx="11">
                  <c:v>115.65398177634643</c:v>
                </c:pt>
                <c:pt idx="12">
                  <c:v>88.267951932149757</c:v>
                </c:pt>
                <c:pt idx="13">
                  <c:v>74.074225607375809</c:v>
                </c:pt>
                <c:pt idx="14">
                  <c:v>40.896672954747096</c:v>
                </c:pt>
                <c:pt idx="15">
                  <c:v>31.284765261198419</c:v>
                </c:pt>
                <c:pt idx="16">
                  <c:v>28.702185888806273</c:v>
                </c:pt>
                <c:pt idx="17">
                  <c:v>21.76468348776854</c:v>
                </c:pt>
                <c:pt idx="18">
                  <c:v>5.5226916435137916</c:v>
                </c:pt>
                <c:pt idx="19">
                  <c:v>12.146373664572401</c:v>
                </c:pt>
                <c:pt idx="20">
                  <c:v>9.6263638763488064</c:v>
                </c:pt>
                <c:pt idx="21">
                  <c:v>53.023126146814896</c:v>
                </c:pt>
                <c:pt idx="22">
                  <c:v>47.355578914028946</c:v>
                </c:pt>
                <c:pt idx="23">
                  <c:v>86.902395956444494</c:v>
                </c:pt>
                <c:pt idx="24">
                  <c:v>101.04534316113192</c:v>
                </c:pt>
                <c:pt idx="25">
                  <c:v>124.62550551745645</c:v>
                </c:pt>
                <c:pt idx="26">
                  <c:v>99.239738905658072</c:v>
                </c:pt>
                <c:pt idx="27">
                  <c:v>80.840911935052716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606F-4887-9FF8-4777D9027A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0444248"/>
        <c:axId val="500451464"/>
      </c:scatterChart>
      <c:valAx>
        <c:axId val="5004442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0451464"/>
        <c:crosses val="autoZero"/>
        <c:crossBetween val="midCat"/>
      </c:valAx>
      <c:valAx>
        <c:axId val="500451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1" i="0" u="none" strike="noStrike" baseline="0">
                    <a:effectLst/>
                  </a:rPr>
                  <a:t>A*R^0,5</a:t>
                </a:r>
                <a:r>
                  <a:rPr lang="en-US" sz="1000" b="0" i="0" u="none" strike="noStrike" baseline="0"/>
                  <a:t> </a:t>
                </a:r>
                <a:endParaRPr lang="el-G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044424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403006</xdr:colOff>
      <xdr:row>7</xdr:row>
      <xdr:rowOff>18587</xdr:rowOff>
    </xdr:from>
    <xdr:to>
      <xdr:col>17</xdr:col>
      <xdr:colOff>95357</xdr:colOff>
      <xdr:row>22</xdr:row>
      <xdr:rowOff>18587</xdr:rowOff>
    </xdr:to>
    <xdr:graphicFrame macro="">
      <xdr:nvGraphicFramePr>
        <xdr:cNvPr id="3" name="Γράφημα 2">
          <a:extLst>
            <a:ext uri="{FF2B5EF4-FFF2-40B4-BE49-F238E27FC236}">
              <a16:creationId xmlns:a16="http://schemas.microsoft.com/office/drawing/2014/main" id="{B40034E0-D7EF-4DF2-99F3-8C6ADAB7BD9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23</xdr:col>
      <xdr:colOff>348954</xdr:colOff>
      <xdr:row>3</xdr:row>
      <xdr:rowOff>0</xdr:rowOff>
    </xdr:from>
    <xdr:to>
      <xdr:col>31</xdr:col>
      <xdr:colOff>21365</xdr:colOff>
      <xdr:row>17</xdr:row>
      <xdr:rowOff>150976</xdr:rowOff>
    </xdr:to>
    <xdr:graphicFrame macro="">
      <xdr:nvGraphicFramePr>
        <xdr:cNvPr id="4" name="Γράφημα 3">
          <a:extLst>
            <a:ext uri="{FF2B5EF4-FFF2-40B4-BE49-F238E27FC236}">
              <a16:creationId xmlns:a16="http://schemas.microsoft.com/office/drawing/2014/main" id="{0B1081D2-CE4F-47F5-879B-C454D83CF07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6</xdr:row>
      <xdr:rowOff>121920</xdr:rowOff>
    </xdr:from>
    <xdr:to>
      <xdr:col>13</xdr:col>
      <xdr:colOff>533400</xdr:colOff>
      <xdr:row>21</xdr:row>
      <xdr:rowOff>121920</xdr:rowOff>
    </xdr:to>
    <xdr:graphicFrame macro="">
      <xdr:nvGraphicFramePr>
        <xdr:cNvPr id="4" name="Γράφημα 3">
          <a:extLst>
            <a:ext uri="{FF2B5EF4-FFF2-40B4-BE49-F238E27FC236}">
              <a16:creationId xmlns:a16="http://schemas.microsoft.com/office/drawing/2014/main" id="{AC927DA8-1737-4085-8650-ECA9CBE5991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543128</xdr:colOff>
      <xdr:row>11</xdr:row>
      <xdr:rowOff>30804</xdr:rowOff>
    </xdr:from>
    <xdr:to>
      <xdr:col>17</xdr:col>
      <xdr:colOff>421532</xdr:colOff>
      <xdr:row>23</xdr:row>
      <xdr:rowOff>64851</xdr:rowOff>
    </xdr:to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059085F0-BD42-4665-A234-6F772B065B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8A01E-9018-422C-BD4D-CD6235A45AED}">
  <dimension ref="A1:X31"/>
  <sheetViews>
    <sheetView topLeftCell="A10" zoomScale="107" zoomScaleNormal="107" workbookViewId="0">
      <selection activeCell="E27" sqref="E27"/>
    </sheetView>
  </sheetViews>
  <sheetFormatPr defaultRowHeight="14.4" x14ac:dyDescent="0.3"/>
  <cols>
    <col min="1" max="1" width="8.88671875" style="8"/>
    <col min="2" max="2" width="16.6640625" style="7" customWidth="1"/>
    <col min="3" max="3" width="12.6640625" style="7" customWidth="1"/>
    <col min="4" max="4" width="27.109375" customWidth="1"/>
    <col min="5" max="5" width="33.77734375" customWidth="1"/>
    <col min="6" max="6" width="27.109375" customWidth="1"/>
    <col min="7" max="7" width="10.6640625" customWidth="1"/>
    <col min="8" max="8" width="23.77734375" customWidth="1"/>
    <col min="9" max="9" width="13.5546875" customWidth="1"/>
    <col min="13" max="13" width="26.109375" customWidth="1"/>
    <col min="20" max="20" width="11.88671875" bestFit="1" customWidth="1"/>
    <col min="21" max="21" width="24.21875" customWidth="1"/>
    <col min="22" max="22" width="21" customWidth="1"/>
  </cols>
  <sheetData>
    <row r="1" spans="1:24" ht="18.600000000000001" thickBot="1" x14ac:dyDescent="0.4">
      <c r="A1" s="8" t="s">
        <v>0</v>
      </c>
      <c r="B1" s="7" t="s">
        <v>1</v>
      </c>
      <c r="C1" s="5" t="s">
        <v>11</v>
      </c>
      <c r="D1" s="2" t="s">
        <v>12</v>
      </c>
      <c r="E1" s="2" t="s">
        <v>15</v>
      </c>
      <c r="F1" s="2" t="s">
        <v>14</v>
      </c>
      <c r="G1" s="2" t="s">
        <v>13</v>
      </c>
      <c r="H1" s="2" t="s">
        <v>16</v>
      </c>
      <c r="I1" s="10" t="s">
        <v>17</v>
      </c>
      <c r="L1" s="30"/>
      <c r="M1" s="30" t="s">
        <v>21</v>
      </c>
      <c r="N1" s="31">
        <f>SUM(I2:I29)</f>
        <v>4.9665196554110809</v>
      </c>
      <c r="S1" s="29" t="s">
        <v>45</v>
      </c>
      <c r="T1" s="29"/>
      <c r="U1" s="29"/>
      <c r="V1" s="29"/>
      <c r="W1" s="29"/>
      <c r="X1" s="29"/>
    </row>
    <row r="2" spans="1:24" ht="18.600000000000001" thickBot="1" x14ac:dyDescent="0.4">
      <c r="A2" s="8">
        <v>1</v>
      </c>
      <c r="B2" s="1">
        <v>37335</v>
      </c>
      <c r="C2" s="6">
        <v>2.3769624999999999</v>
      </c>
      <c r="D2" s="4">
        <v>86.44693749999999</v>
      </c>
      <c r="E2" s="9">
        <f>19.034*(C2^1.866)</f>
        <v>95.760792830388993</v>
      </c>
      <c r="F2" s="9">
        <f>LN(E2)</f>
        <v>4.5618533405637001</v>
      </c>
      <c r="G2">
        <f>LN(C2)</f>
        <v>0.86582341206513858</v>
      </c>
      <c r="H2">
        <f>LN(D2)</f>
        <v>4.4595307864006015</v>
      </c>
      <c r="I2" s="11">
        <f>(H2-F2)^2</f>
        <v>1.0469905090460235E-2</v>
      </c>
      <c r="L2" s="30"/>
      <c r="M2" s="30"/>
      <c r="N2" s="30"/>
      <c r="S2" s="26" t="s">
        <v>13</v>
      </c>
      <c r="T2" s="2" t="s">
        <v>16</v>
      </c>
      <c r="U2" s="2" t="s">
        <v>46</v>
      </c>
      <c r="V2" s="2" t="s">
        <v>47</v>
      </c>
    </row>
    <row r="3" spans="1:24" x14ac:dyDescent="0.3">
      <c r="A3" s="8">
        <v>2</v>
      </c>
      <c r="B3" s="1">
        <v>37375</v>
      </c>
      <c r="C3" s="4">
        <v>2.0959125000000003</v>
      </c>
      <c r="D3" s="4">
        <v>45.410624999999996</v>
      </c>
      <c r="E3" s="9">
        <f t="shared" ref="E3:E29" si="0">19.034*(C3^1.866)</f>
        <v>75.720305721423713</v>
      </c>
      <c r="F3" s="9">
        <f t="shared" ref="F3:F29" si="1">LN(E3)</f>
        <v>4.3270463638583774</v>
      </c>
      <c r="G3">
        <f t="shared" ref="G3:G29" si="2">LN(C3)</f>
        <v>0.73998901940419359</v>
      </c>
      <c r="H3">
        <f t="shared" ref="H3:H29" si="3">LN(D3)</f>
        <v>3.8157461085033622</v>
      </c>
      <c r="I3" s="11">
        <f t="shared" ref="I3:I29" si="4">(H3-F3)^2</f>
        <v>0.26142795112610379</v>
      </c>
      <c r="L3" s="30"/>
      <c r="M3" s="30" t="s">
        <v>36</v>
      </c>
      <c r="N3" s="30">
        <f>SQRT(N1/26)</f>
        <v>0.43705833334530991</v>
      </c>
      <c r="S3" s="28">
        <v>0.86582340000000002</v>
      </c>
      <c r="T3" s="27">
        <f>H2</f>
        <v>4.4595307864006015</v>
      </c>
      <c r="U3">
        <f>T3-0.8624</f>
        <v>3.5971307864006015</v>
      </c>
      <c r="V3">
        <f>T3+0.8624</f>
        <v>5.3219307864006016</v>
      </c>
    </row>
    <row r="4" spans="1:24" x14ac:dyDescent="0.3">
      <c r="A4" s="8">
        <v>3</v>
      </c>
      <c r="B4" s="1">
        <v>37403</v>
      </c>
      <c r="C4" s="4">
        <v>1.082125</v>
      </c>
      <c r="D4" s="4">
        <v>14.28875</v>
      </c>
      <c r="E4" s="9">
        <f t="shared" si="0"/>
        <v>22.054222427776452</v>
      </c>
      <c r="F4" s="9">
        <f t="shared" si="1"/>
        <v>3.0935040768835442</v>
      </c>
      <c r="G4">
        <f t="shared" si="2"/>
        <v>7.8926700553800799E-2</v>
      </c>
      <c r="H4">
        <f t="shared" si="3"/>
        <v>2.659472514357851</v>
      </c>
      <c r="I4" s="11">
        <f t="shared" si="4"/>
        <v>0.18838339726849471</v>
      </c>
      <c r="L4" s="30"/>
      <c r="M4" s="30"/>
      <c r="N4" s="30"/>
      <c r="S4" s="28">
        <v>0.73998900000000001</v>
      </c>
      <c r="T4" s="27">
        <f t="shared" ref="T4:T30" si="5">H3</f>
        <v>3.8157461085033622</v>
      </c>
      <c r="U4">
        <f t="shared" ref="U4:U30" si="6">T4-0.8624</f>
        <v>2.9533461085033621</v>
      </c>
      <c r="V4">
        <f t="shared" ref="V4:V30" si="7">T4+0.8624</f>
        <v>4.6781461085033627</v>
      </c>
    </row>
    <row r="5" spans="1:24" x14ac:dyDescent="0.3">
      <c r="A5" s="8">
        <v>4</v>
      </c>
      <c r="B5" s="1">
        <v>37430</v>
      </c>
      <c r="C5" s="4">
        <v>0.73603750000000012</v>
      </c>
      <c r="D5" s="4">
        <v>8.5732499999999998</v>
      </c>
      <c r="E5" s="9">
        <f t="shared" si="0"/>
        <v>10.74398407421169</v>
      </c>
      <c r="F5" s="9">
        <f t="shared" si="1"/>
        <v>2.3743459769238298</v>
      </c>
      <c r="G5">
        <f t="shared" si="2"/>
        <v>-0.30647421046426665</v>
      </c>
      <c r="H5">
        <f t="shared" si="3"/>
        <v>2.1486468905918605</v>
      </c>
      <c r="I5" s="11">
        <f t="shared" si="4"/>
        <v>5.09400775710857E-2</v>
      </c>
      <c r="L5" s="32" t="s">
        <v>18</v>
      </c>
      <c r="M5" s="30" t="s">
        <v>19</v>
      </c>
      <c r="N5" s="30">
        <f>0.44*1.96</f>
        <v>0.86239999999999994</v>
      </c>
      <c r="S5" s="28">
        <v>7.8926700000000002E-2</v>
      </c>
      <c r="T5" s="27">
        <f t="shared" si="5"/>
        <v>2.659472514357851</v>
      </c>
      <c r="U5">
        <f t="shared" si="6"/>
        <v>1.797072514357851</v>
      </c>
      <c r="V5">
        <f t="shared" si="7"/>
        <v>3.5218725143578511</v>
      </c>
    </row>
    <row r="6" spans="1:24" x14ac:dyDescent="0.3">
      <c r="A6" s="8">
        <v>5</v>
      </c>
      <c r="B6" s="1">
        <v>37457</v>
      </c>
      <c r="C6" s="4">
        <v>1.026575</v>
      </c>
      <c r="D6" s="4">
        <v>11.716774999999998</v>
      </c>
      <c r="E6" s="9">
        <f t="shared" si="0"/>
        <v>19.988724436358737</v>
      </c>
      <c r="F6" s="9">
        <f t="shared" si="1"/>
        <v>2.9951683363892516</v>
      </c>
      <c r="G6">
        <f t="shared" si="2"/>
        <v>2.6228018616881045E-2</v>
      </c>
      <c r="H6">
        <f t="shared" si="3"/>
        <v>2.4610215756340126</v>
      </c>
      <c r="I6" s="11">
        <f t="shared" si="4"/>
        <v>0.28531276202531458</v>
      </c>
      <c r="L6" s="32"/>
      <c r="M6" s="30" t="s">
        <v>20</v>
      </c>
      <c r="N6" s="30">
        <f>0.44*(-1.96)</f>
        <v>-0.86239999999999994</v>
      </c>
      <c r="S6" s="28">
        <v>-0.30647419999999997</v>
      </c>
      <c r="T6" s="27">
        <f t="shared" si="5"/>
        <v>2.1486468905918605</v>
      </c>
      <c r="U6">
        <f t="shared" si="6"/>
        <v>1.2862468905918605</v>
      </c>
      <c r="V6">
        <f t="shared" si="7"/>
        <v>3.0110468905918606</v>
      </c>
    </row>
    <row r="7" spans="1:24" x14ac:dyDescent="0.3">
      <c r="A7" s="8">
        <v>6</v>
      </c>
      <c r="B7" s="1">
        <v>37493</v>
      </c>
      <c r="C7" s="4">
        <v>0.25107500000000005</v>
      </c>
      <c r="D7" s="4">
        <v>2.0004249999999999</v>
      </c>
      <c r="E7" s="9">
        <f t="shared" si="0"/>
        <v>1.4439871967646472</v>
      </c>
      <c r="F7" s="9">
        <f t="shared" si="1"/>
        <v>0.36740817392484976</v>
      </c>
      <c r="G7">
        <f t="shared" si="2"/>
        <v>-1.3820035797027341</v>
      </c>
      <c r="H7">
        <f t="shared" si="3"/>
        <v>0.69335965798501831</v>
      </c>
      <c r="I7" s="11">
        <f t="shared" si="4"/>
        <v>0.10624436996102632</v>
      </c>
      <c r="S7" s="28">
        <v>2.6228000000000001E-2</v>
      </c>
      <c r="T7" s="27">
        <f t="shared" si="5"/>
        <v>2.4610215756340126</v>
      </c>
      <c r="U7">
        <f t="shared" si="6"/>
        <v>1.5986215756340125</v>
      </c>
      <c r="V7">
        <f t="shared" si="7"/>
        <v>3.3234215756340126</v>
      </c>
    </row>
    <row r="8" spans="1:24" x14ac:dyDescent="0.3">
      <c r="A8" s="8">
        <v>7</v>
      </c>
      <c r="B8" s="1">
        <v>37519</v>
      </c>
      <c r="C8" s="4">
        <v>2.0020000000000002</v>
      </c>
      <c r="D8" s="4">
        <v>43.981750000000005</v>
      </c>
      <c r="E8" s="9">
        <f t="shared" si="0"/>
        <v>69.512358728698459</v>
      </c>
      <c r="F8" s="9">
        <f t="shared" si="1"/>
        <v>4.2415045601965442</v>
      </c>
      <c r="G8">
        <f t="shared" si="2"/>
        <v>0.694146680893029</v>
      </c>
      <c r="H8">
        <f t="shared" si="3"/>
        <v>3.7837747751489883</v>
      </c>
      <c r="I8" s="11">
        <f t="shared" si="4"/>
        <v>0.20951655611968173</v>
      </c>
      <c r="S8" s="28">
        <v>-1.3820036</v>
      </c>
      <c r="T8" s="27">
        <f t="shared" si="5"/>
        <v>0.69335965798501831</v>
      </c>
      <c r="U8">
        <f t="shared" si="6"/>
        <v>-0.16904034201498175</v>
      </c>
      <c r="V8">
        <f t="shared" si="7"/>
        <v>1.5557596579850184</v>
      </c>
    </row>
    <row r="9" spans="1:24" x14ac:dyDescent="0.3">
      <c r="A9" s="8">
        <v>8</v>
      </c>
      <c r="B9" s="1">
        <v>37544</v>
      </c>
      <c r="C9" s="4">
        <v>2.6269374999999999</v>
      </c>
      <c r="D9" s="4">
        <v>114.27549999999999</v>
      </c>
      <c r="E9" s="9">
        <f t="shared" si="0"/>
        <v>115.40464255157077</v>
      </c>
      <c r="F9" s="9">
        <f t="shared" si="1"/>
        <v>4.7484445833477267</v>
      </c>
      <c r="G9">
        <f t="shared" si="2"/>
        <v>0.96581871902335215</v>
      </c>
      <c r="H9">
        <f t="shared" si="3"/>
        <v>4.7386121996184309</v>
      </c>
      <c r="I9" s="11">
        <f t="shared" si="4"/>
        <v>9.6675769800119501E-5</v>
      </c>
      <c r="S9" s="28">
        <v>0.69414670000000001</v>
      </c>
      <c r="T9" s="27">
        <f t="shared" si="5"/>
        <v>3.7837747751489883</v>
      </c>
      <c r="U9">
        <f t="shared" si="6"/>
        <v>2.9213747751489882</v>
      </c>
      <c r="V9">
        <f t="shared" si="7"/>
        <v>4.6461747751489888</v>
      </c>
    </row>
    <row r="10" spans="1:24" x14ac:dyDescent="0.3">
      <c r="A10" s="8">
        <v>9</v>
      </c>
      <c r="B10" s="1">
        <v>37573</v>
      </c>
      <c r="C10" s="4">
        <v>1.8181625000000003</v>
      </c>
      <c r="D10" s="4">
        <v>32.135887500000003</v>
      </c>
      <c r="E10" s="9">
        <f t="shared" si="0"/>
        <v>58.077067044992262</v>
      </c>
      <c r="F10" s="9">
        <f t="shared" si="1"/>
        <v>4.0617708707048124</v>
      </c>
      <c r="G10">
        <f t="shared" si="2"/>
        <v>0.59782637569917496</v>
      </c>
      <c r="H10">
        <f t="shared" si="3"/>
        <v>3.4699733963040273</v>
      </c>
      <c r="I10" s="11">
        <f t="shared" si="4"/>
        <v>0.3502242507071478</v>
      </c>
      <c r="S10" s="28">
        <v>0.96581870000000003</v>
      </c>
      <c r="T10" s="27">
        <f t="shared" si="5"/>
        <v>4.7386121996184309</v>
      </c>
      <c r="U10">
        <f t="shared" si="6"/>
        <v>3.8762121996184309</v>
      </c>
      <c r="V10">
        <f t="shared" si="7"/>
        <v>5.601012199618431</v>
      </c>
    </row>
    <row r="11" spans="1:24" x14ac:dyDescent="0.3">
      <c r="A11" s="8">
        <v>10</v>
      </c>
      <c r="B11" s="1">
        <v>37589</v>
      </c>
      <c r="C11" s="4">
        <v>2.2764500000000005</v>
      </c>
      <c r="D11" s="4">
        <v>76.601499999999987</v>
      </c>
      <c r="E11" s="9">
        <f t="shared" si="0"/>
        <v>88.343318562756807</v>
      </c>
      <c r="F11" s="9">
        <f t="shared" si="1"/>
        <v>4.481230571262631</v>
      </c>
      <c r="G11">
        <f t="shared" si="2"/>
        <v>0.82261721201097515</v>
      </c>
      <c r="H11">
        <f t="shared" si="3"/>
        <v>4.3386166588002464</v>
      </c>
      <c r="I11" s="11">
        <f t="shared" si="4"/>
        <v>2.0338728027828708E-2</v>
      </c>
      <c r="S11" s="28">
        <v>0.59782639999999998</v>
      </c>
      <c r="T11" s="27">
        <f t="shared" si="5"/>
        <v>3.4699733963040273</v>
      </c>
      <c r="U11">
        <f t="shared" si="6"/>
        <v>2.6075733963040273</v>
      </c>
      <c r="V11">
        <f t="shared" si="7"/>
        <v>4.3323733963040274</v>
      </c>
    </row>
    <row r="12" spans="1:24" x14ac:dyDescent="0.3">
      <c r="A12" s="8">
        <v>11</v>
      </c>
      <c r="B12" s="1">
        <v>37613</v>
      </c>
      <c r="C12" s="4">
        <v>1.1793375000000001</v>
      </c>
      <c r="D12" s="4">
        <v>21.0389625</v>
      </c>
      <c r="E12" s="9">
        <f t="shared" si="0"/>
        <v>25.894455005634985</v>
      </c>
      <c r="F12" s="9">
        <f t="shared" si="1"/>
        <v>3.2540288533379069</v>
      </c>
      <c r="G12">
        <f t="shared" si="2"/>
        <v>0.1649528401327735</v>
      </c>
      <c r="H12">
        <f t="shared" si="3"/>
        <v>3.0463760758171881</v>
      </c>
      <c r="I12" s="11">
        <f t="shared" si="4"/>
        <v>4.3119676012069168E-2</v>
      </c>
      <c r="S12" s="28">
        <v>0.82261720000000005</v>
      </c>
      <c r="T12" s="27">
        <f t="shared" si="5"/>
        <v>4.3386166588002464</v>
      </c>
      <c r="U12">
        <f t="shared" si="6"/>
        <v>3.4762166588002463</v>
      </c>
      <c r="V12">
        <f t="shared" si="7"/>
        <v>5.2010166588002464</v>
      </c>
    </row>
    <row r="13" spans="1:24" x14ac:dyDescent="0.3">
      <c r="A13" s="8">
        <v>12</v>
      </c>
      <c r="B13" s="1">
        <v>37633</v>
      </c>
      <c r="C13" s="4">
        <v>4.3168125000000011</v>
      </c>
      <c r="D13" s="4">
        <v>218.02562499999999</v>
      </c>
      <c r="E13" s="9">
        <f t="shared" si="0"/>
        <v>291.5711630655012</v>
      </c>
      <c r="F13" s="9">
        <f t="shared" si="1"/>
        <v>5.6752841031507399</v>
      </c>
      <c r="G13">
        <f t="shared" si="2"/>
        <v>1.4625172826905619</v>
      </c>
      <c r="H13">
        <f t="shared" si="3"/>
        <v>5.3846126017526741</v>
      </c>
      <c r="I13" s="11">
        <f t="shared" si="4"/>
        <v>8.4489921725005801E-2</v>
      </c>
      <c r="S13" s="28">
        <v>0.16495280000000001</v>
      </c>
      <c r="T13" s="27">
        <f t="shared" si="5"/>
        <v>3.0463760758171881</v>
      </c>
      <c r="U13">
        <f t="shared" si="6"/>
        <v>2.183976075817188</v>
      </c>
      <c r="V13">
        <f t="shared" si="7"/>
        <v>3.9087760758171881</v>
      </c>
    </row>
    <row r="14" spans="1:24" x14ac:dyDescent="0.3">
      <c r="A14" s="8">
        <v>13</v>
      </c>
      <c r="B14" s="1">
        <v>37651</v>
      </c>
      <c r="C14" s="4">
        <v>3.5263250000000004</v>
      </c>
      <c r="D14" s="4">
        <v>147.48749999999998</v>
      </c>
      <c r="E14" s="9">
        <f t="shared" si="0"/>
        <v>199.90955118570082</v>
      </c>
      <c r="F14" s="9">
        <f t="shared" si="1"/>
        <v>5.2978650201833482</v>
      </c>
      <c r="G14">
        <f t="shared" si="2"/>
        <v>1.2602562521614131</v>
      </c>
      <c r="H14">
        <f t="shared" si="3"/>
        <v>4.9937434264260379</v>
      </c>
      <c r="I14" s="11">
        <f t="shared" si="4"/>
        <v>9.2489943789486481E-2</v>
      </c>
      <c r="S14" s="28">
        <v>1.4625173</v>
      </c>
      <c r="T14" s="27">
        <f t="shared" si="5"/>
        <v>5.3846126017526741</v>
      </c>
      <c r="U14">
        <f t="shared" si="6"/>
        <v>4.522212601752674</v>
      </c>
      <c r="V14">
        <f t="shared" si="7"/>
        <v>6.2470126017526741</v>
      </c>
    </row>
    <row r="15" spans="1:24" x14ac:dyDescent="0.3">
      <c r="A15" s="8">
        <v>14</v>
      </c>
      <c r="B15" s="1">
        <v>37679</v>
      </c>
      <c r="C15" s="4">
        <v>3.0980125000000003</v>
      </c>
      <c r="D15" s="4">
        <v>133.75649999999999</v>
      </c>
      <c r="E15" s="9">
        <f t="shared" si="0"/>
        <v>156.99696331962437</v>
      </c>
      <c r="F15" s="9">
        <f t="shared" si="1"/>
        <v>5.0562264632480307</v>
      </c>
      <c r="G15">
        <f t="shared" si="2"/>
        <v>1.1307607768477377</v>
      </c>
      <c r="H15">
        <f t="shared" si="3"/>
        <v>4.8960209827261059</v>
      </c>
      <c r="I15" s="11">
        <f t="shared" si="4"/>
        <v>2.5665795989260842E-2</v>
      </c>
      <c r="S15" s="28">
        <v>1.2602563</v>
      </c>
      <c r="T15" s="27">
        <f t="shared" si="5"/>
        <v>4.9937434264260379</v>
      </c>
      <c r="U15">
        <f t="shared" si="6"/>
        <v>4.1313434264260378</v>
      </c>
      <c r="V15">
        <f t="shared" si="7"/>
        <v>5.8561434264260379</v>
      </c>
    </row>
    <row r="16" spans="1:24" x14ac:dyDescent="0.3">
      <c r="A16" s="8">
        <v>115</v>
      </c>
      <c r="B16" s="1">
        <v>37683</v>
      </c>
      <c r="C16" s="4">
        <v>2.0147875000000002</v>
      </c>
      <c r="D16" s="4">
        <v>76.329525000000004</v>
      </c>
      <c r="E16" s="9">
        <f t="shared" si="0"/>
        <v>70.343154695977447</v>
      </c>
      <c r="F16" s="9">
        <f t="shared" si="1"/>
        <v>4.2533854752863354</v>
      </c>
      <c r="G16">
        <f t="shared" si="2"/>
        <v>0.70051373078037704</v>
      </c>
      <c r="H16">
        <f t="shared" si="3"/>
        <v>4.3350598228118464</v>
      </c>
      <c r="I16" s="11">
        <f t="shared" si="4"/>
        <v>6.6706990437179542E-3</v>
      </c>
      <c r="S16" s="28">
        <v>1.1307608</v>
      </c>
      <c r="T16" s="27">
        <f t="shared" si="5"/>
        <v>4.8960209827261059</v>
      </c>
      <c r="U16">
        <f t="shared" si="6"/>
        <v>4.0336209827261058</v>
      </c>
      <c r="V16">
        <f t="shared" si="7"/>
        <v>5.7584209827261059</v>
      </c>
    </row>
    <row r="17" spans="1:22" x14ac:dyDescent="0.3">
      <c r="A17" s="8">
        <v>16</v>
      </c>
      <c r="B17" s="1">
        <v>37690</v>
      </c>
      <c r="C17" s="4">
        <v>1.6654000000000004</v>
      </c>
      <c r="D17" s="4">
        <v>33.864337499999998</v>
      </c>
      <c r="E17" s="9">
        <f t="shared" si="0"/>
        <v>49.304175264373583</v>
      </c>
      <c r="F17" s="9">
        <f t="shared" si="1"/>
        <v>3.8980087684234919</v>
      </c>
      <c r="G17">
        <f t="shared" si="2"/>
        <v>0.51006533481958216</v>
      </c>
      <c r="H17">
        <f t="shared" si="3"/>
        <v>3.5223624695048907</v>
      </c>
      <c r="I17" s="11">
        <f t="shared" si="4"/>
        <v>0.14111014189124302</v>
      </c>
      <c r="S17" s="28">
        <v>0.70051370000000002</v>
      </c>
      <c r="T17" s="27">
        <f t="shared" si="5"/>
        <v>4.3350598228118464</v>
      </c>
      <c r="U17">
        <f t="shared" si="6"/>
        <v>3.4726598228118464</v>
      </c>
      <c r="V17">
        <f t="shared" si="7"/>
        <v>5.1974598228118465</v>
      </c>
    </row>
    <row r="18" spans="1:22" x14ac:dyDescent="0.3">
      <c r="A18" s="8">
        <v>17</v>
      </c>
      <c r="B18" s="1" t="s">
        <v>2</v>
      </c>
      <c r="C18" s="4">
        <v>1.5670875000000002</v>
      </c>
      <c r="D18" s="4">
        <v>25.161999999999995</v>
      </c>
      <c r="E18" s="9">
        <f t="shared" si="0"/>
        <v>44.01229982418522</v>
      </c>
      <c r="F18" s="9">
        <f t="shared" si="1"/>
        <v>3.7844691363125826</v>
      </c>
      <c r="G18">
        <f t="shared" si="2"/>
        <v>0.44921880099808725</v>
      </c>
      <c r="H18">
        <f t="shared" si="3"/>
        <v>3.2253349199289389</v>
      </c>
      <c r="I18" s="11">
        <f t="shared" si="4"/>
        <v>0.3126310719309513</v>
      </c>
      <c r="S18" s="28">
        <v>0.51006530000000005</v>
      </c>
      <c r="T18" s="27">
        <f t="shared" si="5"/>
        <v>3.5223624695048907</v>
      </c>
      <c r="U18">
        <f t="shared" si="6"/>
        <v>2.6599624695048907</v>
      </c>
      <c r="V18">
        <f t="shared" si="7"/>
        <v>4.3847624695048903</v>
      </c>
    </row>
    <row r="19" spans="1:22" x14ac:dyDescent="0.3">
      <c r="A19" s="8">
        <v>18</v>
      </c>
      <c r="B19" s="1" t="s">
        <v>3</v>
      </c>
      <c r="C19" s="4">
        <v>1.2904375000000001</v>
      </c>
      <c r="D19" s="4">
        <v>24.604249999999997</v>
      </c>
      <c r="E19" s="9">
        <f t="shared" si="0"/>
        <v>30.631288136129601</v>
      </c>
      <c r="F19" s="9">
        <f t="shared" si="1"/>
        <v>3.4220219746822371</v>
      </c>
      <c r="G19">
        <f t="shared" si="2"/>
        <v>0.25498130816296116</v>
      </c>
      <c r="H19">
        <f t="shared" si="3"/>
        <v>3.2029191922439386</v>
      </c>
      <c r="I19" s="11">
        <f t="shared" si="4"/>
        <v>4.8006029272204369E-2</v>
      </c>
      <c r="S19" s="28">
        <v>0.44921879999999997</v>
      </c>
      <c r="T19" s="27">
        <f t="shared" si="5"/>
        <v>3.2253349199289389</v>
      </c>
      <c r="U19">
        <f t="shared" si="6"/>
        <v>2.3629349199289389</v>
      </c>
      <c r="V19">
        <f t="shared" si="7"/>
        <v>4.0877349199289394</v>
      </c>
    </row>
    <row r="20" spans="1:22" x14ac:dyDescent="0.3">
      <c r="A20" s="8">
        <v>19</v>
      </c>
      <c r="B20" s="1" t="s">
        <v>4</v>
      </c>
      <c r="C20" s="4">
        <v>0.5021500000000001</v>
      </c>
      <c r="D20" s="4">
        <v>7.7159249999999995</v>
      </c>
      <c r="E20" s="9">
        <f t="shared" si="0"/>
        <v>5.2636295265410364</v>
      </c>
      <c r="F20" s="9">
        <f t="shared" si="1"/>
        <v>1.6608208128497077</v>
      </c>
      <c r="G20">
        <f t="shared" si="2"/>
        <v>-0.68885639914278884</v>
      </c>
      <c r="H20">
        <f t="shared" si="3"/>
        <v>2.0432863749340342</v>
      </c>
      <c r="I20" s="11">
        <f t="shared" si="4"/>
        <v>0.14627990618047979</v>
      </c>
      <c r="S20" s="28">
        <v>0.25498130000000002</v>
      </c>
      <c r="T20" s="27">
        <f t="shared" si="5"/>
        <v>3.2029191922439386</v>
      </c>
      <c r="U20">
        <f t="shared" si="6"/>
        <v>2.3405191922439386</v>
      </c>
      <c r="V20">
        <f t="shared" si="7"/>
        <v>4.0653191922439387</v>
      </c>
    </row>
    <row r="21" spans="1:22" x14ac:dyDescent="0.3">
      <c r="A21" s="8">
        <v>20</v>
      </c>
      <c r="B21" s="1" t="s">
        <v>5</v>
      </c>
      <c r="C21" s="4">
        <v>0.86102500000000015</v>
      </c>
      <c r="D21" s="4">
        <v>11.002337500000001</v>
      </c>
      <c r="E21" s="9">
        <f t="shared" si="0"/>
        <v>14.396916169183614</v>
      </c>
      <c r="F21" s="9">
        <f t="shared" si="1"/>
        <v>2.6670140287297115</v>
      </c>
      <c r="G21">
        <f t="shared" si="2"/>
        <v>-0.14963173897129695</v>
      </c>
      <c r="H21">
        <f t="shared" si="3"/>
        <v>2.3981077502234438</v>
      </c>
      <c r="I21" s="11">
        <f t="shared" si="4"/>
        <v>7.2310586620090406E-2</v>
      </c>
      <c r="S21" s="28">
        <v>-0.68885640000000004</v>
      </c>
      <c r="T21" s="27">
        <f t="shared" si="5"/>
        <v>2.0432863749340342</v>
      </c>
      <c r="U21">
        <f t="shared" si="6"/>
        <v>1.1808863749340341</v>
      </c>
      <c r="V21">
        <f t="shared" si="7"/>
        <v>2.9056863749340343</v>
      </c>
    </row>
    <row r="22" spans="1:22" x14ac:dyDescent="0.3">
      <c r="A22" s="8">
        <v>21</v>
      </c>
      <c r="B22" s="1" t="s">
        <v>6</v>
      </c>
      <c r="C22" s="4">
        <v>0.73383750000000003</v>
      </c>
      <c r="D22" s="4">
        <v>2.8577499999999998</v>
      </c>
      <c r="E22" s="9">
        <f t="shared" si="0"/>
        <v>10.684137786038965</v>
      </c>
      <c r="F22" s="9">
        <f t="shared" si="1"/>
        <v>2.3687601916489216</v>
      </c>
      <c r="G22">
        <f t="shared" si="2"/>
        <v>-0.30946766452370322</v>
      </c>
      <c r="H22">
        <f t="shared" si="3"/>
        <v>1.0500346019237508</v>
      </c>
      <c r="I22" s="11">
        <f t="shared" si="4"/>
        <v>1.7390371809959997</v>
      </c>
      <c r="S22" s="28">
        <v>-0.14963170000000001</v>
      </c>
      <c r="T22" s="27">
        <f t="shared" si="5"/>
        <v>2.3981077502234438</v>
      </c>
      <c r="U22">
        <f t="shared" si="6"/>
        <v>1.5357077502234437</v>
      </c>
      <c r="V22">
        <f t="shared" si="7"/>
        <v>3.2605077502234439</v>
      </c>
    </row>
    <row r="23" spans="1:22" x14ac:dyDescent="0.3">
      <c r="A23" s="8">
        <v>22</v>
      </c>
      <c r="B23" s="1" t="s">
        <v>7</v>
      </c>
      <c r="C23" s="4">
        <v>2.4281125000000006</v>
      </c>
      <c r="D23" s="4">
        <v>63.741624999999999</v>
      </c>
      <c r="E23" s="9">
        <f t="shared" si="0"/>
        <v>99.641820707335739</v>
      </c>
      <c r="F23" s="9">
        <f t="shared" si="1"/>
        <v>4.6015819630826709</v>
      </c>
      <c r="G23">
        <f t="shared" si="2"/>
        <v>0.88711420655547646</v>
      </c>
      <c r="H23">
        <f t="shared" si="3"/>
        <v>4.1548378028593866</v>
      </c>
      <c r="I23" s="11">
        <f t="shared" si="4"/>
        <v>0.19958034469360744</v>
      </c>
      <c r="S23" s="28">
        <v>-0.30946770000000001</v>
      </c>
      <c r="T23" s="27">
        <f t="shared" si="5"/>
        <v>1.0500346019237508</v>
      </c>
      <c r="U23">
        <f t="shared" si="6"/>
        <v>0.1876346019237507</v>
      </c>
      <c r="V23">
        <f t="shared" si="7"/>
        <v>1.9124346019237508</v>
      </c>
    </row>
    <row r="24" spans="1:22" x14ac:dyDescent="0.3">
      <c r="A24" s="8">
        <v>23</v>
      </c>
      <c r="B24" s="1" t="s">
        <v>8</v>
      </c>
      <c r="C24" s="4">
        <v>2.2380874999999998</v>
      </c>
      <c r="D24" s="4">
        <v>83.909462500000004</v>
      </c>
      <c r="E24" s="9">
        <f t="shared" si="0"/>
        <v>85.585592583578389</v>
      </c>
      <c r="F24" s="9">
        <f t="shared" si="1"/>
        <v>4.4495169580423157</v>
      </c>
      <c r="G24">
        <f t="shared" si="2"/>
        <v>0.80562170653385001</v>
      </c>
      <c r="H24">
        <f t="shared" si="3"/>
        <v>4.4297383901887173</v>
      </c>
      <c r="I24" s="11">
        <f t="shared" si="4"/>
        <v>3.9119174633939755E-4</v>
      </c>
      <c r="S24" s="28">
        <v>0.88711419999999996</v>
      </c>
      <c r="T24" s="27">
        <f t="shared" si="5"/>
        <v>4.1548378028593866</v>
      </c>
      <c r="U24">
        <f t="shared" si="6"/>
        <v>3.2924378028593866</v>
      </c>
      <c r="V24">
        <f t="shared" si="7"/>
        <v>5.0172378028593867</v>
      </c>
    </row>
    <row r="25" spans="1:22" x14ac:dyDescent="0.3">
      <c r="A25" s="8">
        <v>24</v>
      </c>
      <c r="B25" s="1" t="s">
        <v>9</v>
      </c>
      <c r="C25" s="4">
        <v>3.4857625000000003</v>
      </c>
      <c r="D25" s="4">
        <v>151.42625000000001</v>
      </c>
      <c r="E25" s="9">
        <f t="shared" si="0"/>
        <v>195.64004205953754</v>
      </c>
      <c r="F25" s="9">
        <f t="shared" si="1"/>
        <v>5.2762764506554793</v>
      </c>
      <c r="G25">
        <f t="shared" si="2"/>
        <v>1.2486868151153954</v>
      </c>
      <c r="H25">
        <f t="shared" si="3"/>
        <v>5.0200987077446122</v>
      </c>
      <c r="I25" s="11">
        <f t="shared" si="4"/>
        <v>6.5627035962906338E-2</v>
      </c>
      <c r="S25" s="28">
        <v>0.8056217</v>
      </c>
      <c r="T25" s="27">
        <f t="shared" si="5"/>
        <v>4.4297383901887173</v>
      </c>
      <c r="U25">
        <f t="shared" si="6"/>
        <v>3.5673383901887172</v>
      </c>
      <c r="V25">
        <f t="shared" si="7"/>
        <v>5.2921383901887173</v>
      </c>
    </row>
    <row r="26" spans="1:22" x14ac:dyDescent="0.3">
      <c r="A26" s="8">
        <v>25</v>
      </c>
      <c r="B26" s="1" t="s">
        <v>10</v>
      </c>
      <c r="C26" s="4">
        <v>3.9001875000000008</v>
      </c>
      <c r="D26" s="4">
        <v>183.20937499999999</v>
      </c>
      <c r="E26" s="9">
        <f t="shared" si="0"/>
        <v>241.26569888085211</v>
      </c>
      <c r="F26" s="9">
        <f t="shared" si="1"/>
        <v>5.4858988111831861</v>
      </c>
      <c r="G26">
        <f t="shared" si="2"/>
        <v>1.3610246289030197</v>
      </c>
      <c r="H26">
        <f t="shared" si="3"/>
        <v>5.2106296245114931</v>
      </c>
      <c r="I26" s="11">
        <f t="shared" si="4"/>
        <v>7.5773125130895361E-2</v>
      </c>
      <c r="S26" s="28">
        <v>1.2486868</v>
      </c>
      <c r="T26" s="27">
        <f t="shared" si="5"/>
        <v>5.0200987077446122</v>
      </c>
      <c r="U26">
        <f t="shared" si="6"/>
        <v>4.1576987077446121</v>
      </c>
      <c r="V26">
        <f t="shared" si="7"/>
        <v>5.8824987077446123</v>
      </c>
    </row>
    <row r="27" spans="1:22" x14ac:dyDescent="0.3">
      <c r="A27" s="8">
        <v>26</v>
      </c>
      <c r="B27" s="1">
        <v>37990</v>
      </c>
      <c r="C27" s="4">
        <v>4.5678875000000003</v>
      </c>
      <c r="D27" s="4">
        <v>230.32774999999998</v>
      </c>
      <c r="E27" s="9">
        <f t="shared" si="0"/>
        <v>324.01043722660768</v>
      </c>
      <c r="F27" s="9">
        <f t="shared" si="1"/>
        <v>5.7807757289358497</v>
      </c>
      <c r="G27">
        <f t="shared" si="2"/>
        <v>1.5190508442045543</v>
      </c>
      <c r="H27">
        <f t="shared" si="3"/>
        <v>5.4395032945742123</v>
      </c>
      <c r="I27" s="11">
        <f t="shared" si="4"/>
        <v>0.11646687445511807</v>
      </c>
      <c r="S27" s="28">
        <v>1.3610245999999999</v>
      </c>
      <c r="T27" s="27">
        <f t="shared" si="5"/>
        <v>5.2106296245114931</v>
      </c>
      <c r="U27">
        <f t="shared" si="6"/>
        <v>4.3482296245114931</v>
      </c>
      <c r="V27">
        <f t="shared" si="7"/>
        <v>6.0730296245114932</v>
      </c>
    </row>
    <row r="28" spans="1:22" x14ac:dyDescent="0.3">
      <c r="A28" s="8">
        <v>27</v>
      </c>
      <c r="B28" s="1">
        <v>38169</v>
      </c>
      <c r="C28" s="4">
        <v>3.8479375</v>
      </c>
      <c r="D28" s="4">
        <v>200.60024999999999</v>
      </c>
      <c r="E28" s="9">
        <f t="shared" si="0"/>
        <v>235.26944637993526</v>
      </c>
      <c r="F28" s="9">
        <f t="shared" si="1"/>
        <v>5.460731437663088</v>
      </c>
      <c r="G28">
        <f t="shared" si="2"/>
        <v>1.3475372904678118</v>
      </c>
      <c r="H28">
        <f t="shared" si="3"/>
        <v>5.3013141217882751</v>
      </c>
      <c r="I28" s="11">
        <f t="shared" si="4"/>
        <v>2.5413880600729872E-2</v>
      </c>
      <c r="S28" s="28">
        <v>1.5190508</v>
      </c>
      <c r="T28" s="27">
        <f t="shared" si="5"/>
        <v>5.4395032945742123</v>
      </c>
      <c r="U28">
        <f t="shared" si="6"/>
        <v>4.5771032945742123</v>
      </c>
      <c r="V28">
        <f t="shared" si="7"/>
        <v>6.3019032945742124</v>
      </c>
    </row>
    <row r="29" spans="1:22" x14ac:dyDescent="0.3">
      <c r="A29" s="8">
        <v>28</v>
      </c>
      <c r="B29" s="1">
        <v>38078</v>
      </c>
      <c r="C29" s="4">
        <v>3.304125</v>
      </c>
      <c r="D29" s="4">
        <v>103.47124999999998</v>
      </c>
      <c r="E29" s="9">
        <f t="shared" si="0"/>
        <v>177.04735217738511</v>
      </c>
      <c r="F29" s="9">
        <f t="shared" si="1"/>
        <v>5.1764172232209207</v>
      </c>
      <c r="G29">
        <f t="shared" si="2"/>
        <v>1.1951716878728664</v>
      </c>
      <c r="H29">
        <f t="shared" si="3"/>
        <v>4.6392937963402527</v>
      </c>
      <c r="I29" s="11">
        <f t="shared" si="4"/>
        <v>0.28850157570403223</v>
      </c>
      <c r="S29" s="28">
        <v>1.3475372999999999</v>
      </c>
      <c r="T29" s="27">
        <f t="shared" si="5"/>
        <v>5.3013141217882751</v>
      </c>
      <c r="U29">
        <f t="shared" si="6"/>
        <v>4.438914121788275</v>
      </c>
      <c r="V29">
        <f t="shared" si="7"/>
        <v>6.1637141217882752</v>
      </c>
    </row>
    <row r="30" spans="1:22" x14ac:dyDescent="0.3">
      <c r="S30" s="28">
        <v>1.1951716999999999</v>
      </c>
      <c r="T30" s="27">
        <f t="shared" si="5"/>
        <v>4.6392937963402527</v>
      </c>
      <c r="U30">
        <f t="shared" si="6"/>
        <v>3.7768937963402527</v>
      </c>
      <c r="V30">
        <f t="shared" si="7"/>
        <v>5.5016937963402528</v>
      </c>
    </row>
    <row r="31" spans="1:22" x14ac:dyDescent="0.3">
      <c r="S31" s="27"/>
    </row>
  </sheetData>
  <mergeCells count="2">
    <mergeCell ref="L5:L6"/>
    <mergeCell ref="S1:X1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49A53-D99D-4FF3-9AB8-B9D6239CD346}">
  <dimension ref="A1:E13"/>
  <sheetViews>
    <sheetView tabSelected="1" workbookViewId="0">
      <selection activeCell="B7" sqref="B7"/>
    </sheetView>
  </sheetViews>
  <sheetFormatPr defaultRowHeight="14.4" x14ac:dyDescent="0.3"/>
  <cols>
    <col min="1" max="1" width="13.33203125" customWidth="1"/>
    <col min="4" max="4" width="18.5546875" customWidth="1"/>
    <col min="5" max="5" width="15.44140625" customWidth="1"/>
  </cols>
  <sheetData>
    <row r="1" spans="1:5" ht="18" x14ac:dyDescent="0.35">
      <c r="A1" s="12" t="s">
        <v>1</v>
      </c>
      <c r="B1" t="s">
        <v>27</v>
      </c>
      <c r="C1" s="13" t="s">
        <v>26</v>
      </c>
      <c r="D1" s="2" t="s">
        <v>48</v>
      </c>
      <c r="E1" s="2" t="s">
        <v>49</v>
      </c>
    </row>
    <row r="2" spans="1:5" x14ac:dyDescent="0.3">
      <c r="A2" s="12" t="s">
        <v>10</v>
      </c>
      <c r="B2">
        <f>19.034*(C2^1.866)</f>
        <v>147.72372745207088</v>
      </c>
      <c r="C2" s="3">
        <v>2.9985637499999998</v>
      </c>
      <c r="D2" s="11">
        <f>C2-0.8624</f>
        <v>2.1361637499999997</v>
      </c>
      <c r="E2" s="11">
        <f>C2+0.8624</f>
        <v>3.8609637499999998</v>
      </c>
    </row>
    <row r="3" spans="1:5" x14ac:dyDescent="0.3">
      <c r="A3" s="12" t="s">
        <v>22</v>
      </c>
      <c r="B3">
        <f t="shared" ref="B3:B13" si="0">19.034*(C3^1.866)</f>
        <v>132.87291893957581</v>
      </c>
      <c r="C3" s="3">
        <v>2.8330500000000001</v>
      </c>
      <c r="D3" s="11">
        <f t="shared" ref="D3:D13" si="1">C3-0.8624</f>
        <v>1.97065</v>
      </c>
      <c r="E3" s="11">
        <f t="shared" ref="E3:E13" si="2">C3+0.8624</f>
        <v>3.6954500000000001</v>
      </c>
    </row>
    <row r="4" spans="1:5" x14ac:dyDescent="0.3">
      <c r="A4" s="12" t="s">
        <v>23</v>
      </c>
      <c r="B4">
        <f t="shared" si="0"/>
        <v>204.11965201695367</v>
      </c>
      <c r="C4" s="3">
        <v>3.5659312500000002</v>
      </c>
      <c r="D4" s="11">
        <f t="shared" si="1"/>
        <v>2.7035312500000002</v>
      </c>
      <c r="E4" s="11">
        <f t="shared" si="2"/>
        <v>4.4283312500000003</v>
      </c>
    </row>
    <row r="5" spans="1:5" x14ac:dyDescent="0.3">
      <c r="A5" s="12" t="s">
        <v>24</v>
      </c>
      <c r="B5">
        <f t="shared" si="0"/>
        <v>75.530729521086215</v>
      </c>
      <c r="C5" s="3">
        <v>2.0930987499999998</v>
      </c>
      <c r="D5" s="11">
        <f t="shared" si="1"/>
        <v>1.2306987499999997</v>
      </c>
      <c r="E5" s="11">
        <f t="shared" si="2"/>
        <v>2.9554987499999998</v>
      </c>
    </row>
    <row r="6" spans="1:5" x14ac:dyDescent="0.3">
      <c r="A6" s="12" t="s">
        <v>25</v>
      </c>
      <c r="B6">
        <f t="shared" si="0"/>
        <v>161.39814082277931</v>
      </c>
      <c r="C6" s="3">
        <v>3.1442562500000002</v>
      </c>
      <c r="D6" s="11">
        <f t="shared" si="1"/>
        <v>2.2818562500000001</v>
      </c>
      <c r="E6" s="11">
        <f t="shared" si="2"/>
        <v>4.0066562500000007</v>
      </c>
    </row>
    <row r="7" spans="1:5" x14ac:dyDescent="0.3">
      <c r="A7" s="21">
        <v>37987</v>
      </c>
      <c r="B7" s="22">
        <f t="shared" si="0"/>
        <v>522.32392450417046</v>
      </c>
      <c r="C7" s="23">
        <v>5.9</v>
      </c>
      <c r="D7" s="11">
        <f t="shared" si="1"/>
        <v>5.0376000000000003</v>
      </c>
      <c r="E7" s="11">
        <f t="shared" si="2"/>
        <v>6.7624000000000004</v>
      </c>
    </row>
    <row r="8" spans="1:5" x14ac:dyDescent="0.3">
      <c r="A8" s="14">
        <v>38018</v>
      </c>
      <c r="B8">
        <f t="shared" si="0"/>
        <v>135.92752452367387</v>
      </c>
      <c r="C8" s="3">
        <v>2.8677687500000002</v>
      </c>
      <c r="D8" s="11">
        <f t="shared" si="1"/>
        <v>2.0053687500000001</v>
      </c>
      <c r="E8" s="11">
        <f t="shared" si="2"/>
        <v>3.7301687500000003</v>
      </c>
    </row>
    <row r="9" spans="1:5" x14ac:dyDescent="0.3">
      <c r="A9" s="14">
        <v>38047</v>
      </c>
      <c r="B9">
        <f t="shared" si="0"/>
        <v>254.50830453736941</v>
      </c>
      <c r="C9" s="3">
        <v>4.0134875000000001</v>
      </c>
      <c r="D9" s="11">
        <f t="shared" si="1"/>
        <v>3.1510875</v>
      </c>
      <c r="E9" s="11">
        <f t="shared" si="2"/>
        <v>4.8758875000000002</v>
      </c>
    </row>
    <row r="10" spans="1:5" x14ac:dyDescent="0.3">
      <c r="A10" s="14">
        <v>38078</v>
      </c>
      <c r="B10">
        <f t="shared" si="0"/>
        <v>29.652848777493894</v>
      </c>
      <c r="C10" s="3">
        <v>1.26818125</v>
      </c>
      <c r="D10" s="11">
        <f t="shared" si="1"/>
        <v>0.40578124999999998</v>
      </c>
      <c r="E10" s="11">
        <f t="shared" si="2"/>
        <v>2.1305812500000001</v>
      </c>
    </row>
    <row r="11" spans="1:5" x14ac:dyDescent="0.3">
      <c r="A11" s="14">
        <v>38108</v>
      </c>
      <c r="B11">
        <f t="shared" si="0"/>
        <v>141.00674770198307</v>
      </c>
      <c r="C11" s="3">
        <v>2.9247075000000002</v>
      </c>
      <c r="D11" s="11">
        <f t="shared" si="1"/>
        <v>2.0623075000000002</v>
      </c>
      <c r="E11" s="11">
        <f t="shared" si="2"/>
        <v>3.7871075000000003</v>
      </c>
    </row>
    <row r="12" spans="1:5" x14ac:dyDescent="0.3">
      <c r="A12" s="14">
        <v>38139</v>
      </c>
      <c r="B12">
        <f t="shared" si="0"/>
        <v>165.91345516824322</v>
      </c>
      <c r="C12" s="3">
        <v>3.1910949999999998</v>
      </c>
      <c r="D12" s="11">
        <f t="shared" si="1"/>
        <v>2.3286949999999997</v>
      </c>
      <c r="E12" s="11">
        <f t="shared" si="2"/>
        <v>4.0534949999999998</v>
      </c>
    </row>
    <row r="13" spans="1:5" x14ac:dyDescent="0.3">
      <c r="A13" s="14">
        <v>38169</v>
      </c>
      <c r="B13">
        <f t="shared" si="0"/>
        <v>224.38847834643192</v>
      </c>
      <c r="C13" s="3">
        <v>3.7515187500000002</v>
      </c>
      <c r="D13" s="11">
        <f t="shared" si="1"/>
        <v>2.8891187500000002</v>
      </c>
      <c r="E13" s="11">
        <f t="shared" si="2"/>
        <v>4.6139187499999998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CE253-7C8D-4E7B-B5C9-214085C1878F}">
  <dimension ref="A1:K18"/>
  <sheetViews>
    <sheetView workbookViewId="0">
      <selection activeCell="E15" sqref="E15"/>
    </sheetView>
  </sheetViews>
  <sheetFormatPr defaultRowHeight="14.4" x14ac:dyDescent="0.3"/>
  <cols>
    <col min="2" max="2" width="12.6640625" customWidth="1"/>
    <col min="3" max="3" width="15.33203125" customWidth="1"/>
    <col min="4" max="4" width="17.21875" customWidth="1"/>
    <col min="7" max="7" width="16" customWidth="1"/>
    <col min="8" max="8" width="24.77734375" customWidth="1"/>
    <col min="10" max="10" width="16.44140625" customWidth="1"/>
  </cols>
  <sheetData>
    <row r="1" spans="1:11" ht="18" x14ac:dyDescent="0.35">
      <c r="A1" s="7" t="s">
        <v>0</v>
      </c>
      <c r="B1" s="7" t="s">
        <v>1</v>
      </c>
      <c r="C1" s="5" t="s">
        <v>11</v>
      </c>
      <c r="D1" s="5" t="s">
        <v>44</v>
      </c>
      <c r="E1" s="7" t="s">
        <v>28</v>
      </c>
      <c r="F1" s="7" t="s">
        <v>43</v>
      </c>
      <c r="G1" s="7" t="s">
        <v>42</v>
      </c>
      <c r="H1" s="7" t="s">
        <v>41</v>
      </c>
      <c r="I1" s="7" t="s">
        <v>29</v>
      </c>
      <c r="J1" s="7" t="s">
        <v>30</v>
      </c>
      <c r="K1" s="7" t="s">
        <v>35</v>
      </c>
    </row>
    <row r="2" spans="1:11" ht="15.6" x14ac:dyDescent="0.3">
      <c r="A2" s="7">
        <v>1</v>
      </c>
      <c r="B2" s="1">
        <v>37633</v>
      </c>
      <c r="C2" s="4">
        <v>4.3168125000000011</v>
      </c>
      <c r="D2" s="4">
        <v>218.02562499999999</v>
      </c>
      <c r="E2" s="7">
        <v>16</v>
      </c>
      <c r="F2" s="20">
        <v>3.5000000000000001E-3</v>
      </c>
      <c r="G2" s="7">
        <f>E2*C2</f>
        <v>69.069000000000017</v>
      </c>
      <c r="H2" s="7">
        <f>E2+(2*C2)</f>
        <v>24.633625000000002</v>
      </c>
      <c r="I2" s="7">
        <f>G2/H2</f>
        <v>2.8038504280226726</v>
      </c>
      <c r="J2" s="7">
        <f>(1/D2)*G2*(F2^0.5)*(I2^(2/3))</f>
        <v>3.7266008485628929E-2</v>
      </c>
      <c r="K2" s="25">
        <f>AVERAGE(J2:J18)</f>
        <v>5.3699595625776239E-2</v>
      </c>
    </row>
    <row r="3" spans="1:11" ht="15.6" x14ac:dyDescent="0.3">
      <c r="A3" s="7">
        <v>2</v>
      </c>
      <c r="B3" s="1">
        <v>37651</v>
      </c>
      <c r="C3" s="4">
        <v>3.5263250000000004</v>
      </c>
      <c r="D3" s="4">
        <v>147.48749999999998</v>
      </c>
      <c r="E3" s="7">
        <v>16</v>
      </c>
      <c r="F3" s="20">
        <v>3.5000000000000001E-3</v>
      </c>
      <c r="G3" s="7">
        <f t="shared" ref="G3:G18" si="0">E3*C3</f>
        <v>56.421200000000006</v>
      </c>
      <c r="H3" s="7">
        <f t="shared" ref="H3:H18" si="1">E3+(2*C3)</f>
        <v>23.05265</v>
      </c>
      <c r="I3" s="7">
        <f t="shared" ref="I3:I18" si="2">G3/H3</f>
        <v>2.4474930214096862</v>
      </c>
      <c r="J3" s="7">
        <f t="shared" ref="J3:J18" si="3">(1/D3)*G3*(F3^0.5)*(I3^(2/3))</f>
        <v>4.1102550181285676E-2</v>
      </c>
      <c r="K3" s="25"/>
    </row>
    <row r="4" spans="1:11" ht="15.6" x14ac:dyDescent="0.3">
      <c r="A4" s="7">
        <v>3</v>
      </c>
      <c r="B4" s="1">
        <v>37679</v>
      </c>
      <c r="C4" s="4">
        <v>3.0980125000000003</v>
      </c>
      <c r="D4" s="4">
        <v>133.75649999999999</v>
      </c>
      <c r="E4" s="7">
        <v>16</v>
      </c>
      <c r="F4" s="20">
        <v>3.5000000000000001E-3</v>
      </c>
      <c r="G4" s="7">
        <f t="shared" si="0"/>
        <v>49.568200000000004</v>
      </c>
      <c r="H4" s="7">
        <f t="shared" si="1"/>
        <v>22.196024999999999</v>
      </c>
      <c r="I4" s="7">
        <f t="shared" si="2"/>
        <v>2.2332016656135507</v>
      </c>
      <c r="J4" s="7">
        <f t="shared" si="3"/>
        <v>3.7457682419541359E-2</v>
      </c>
      <c r="K4" s="25"/>
    </row>
    <row r="5" spans="1:11" ht="15.6" x14ac:dyDescent="0.3">
      <c r="A5" s="7">
        <v>4</v>
      </c>
      <c r="B5" s="1">
        <v>37683</v>
      </c>
      <c r="C5" s="4">
        <v>2.0147875000000002</v>
      </c>
      <c r="D5" s="4">
        <v>76.329525000000004</v>
      </c>
      <c r="E5" s="7">
        <v>16</v>
      </c>
      <c r="F5" s="20">
        <v>3.5000000000000001E-3</v>
      </c>
      <c r="G5" s="7">
        <f t="shared" si="0"/>
        <v>32.236600000000003</v>
      </c>
      <c r="H5" s="7">
        <f t="shared" si="1"/>
        <v>20.029575000000001</v>
      </c>
      <c r="I5" s="7">
        <f t="shared" si="2"/>
        <v>1.6094500257743862</v>
      </c>
      <c r="J5" s="7">
        <f t="shared" si="3"/>
        <v>3.4314343174177662E-2</v>
      </c>
      <c r="K5" s="25"/>
    </row>
    <row r="6" spans="1:11" ht="15.6" x14ac:dyDescent="0.3">
      <c r="A6" s="7">
        <v>5</v>
      </c>
      <c r="B6" s="1">
        <v>37690</v>
      </c>
      <c r="C6" s="4">
        <v>1.6654000000000004</v>
      </c>
      <c r="D6" s="4">
        <v>33.864337499999998</v>
      </c>
      <c r="E6" s="7">
        <v>16</v>
      </c>
      <c r="F6" s="20">
        <v>3.5000000000000001E-3</v>
      </c>
      <c r="G6" s="7">
        <f t="shared" si="0"/>
        <v>26.646400000000007</v>
      </c>
      <c r="H6" s="7">
        <f t="shared" si="1"/>
        <v>19.3308</v>
      </c>
      <c r="I6" s="7">
        <f t="shared" si="2"/>
        <v>1.3784426924907405</v>
      </c>
      <c r="J6" s="7">
        <f t="shared" si="3"/>
        <v>5.7657497874528639E-2</v>
      </c>
      <c r="K6" s="25"/>
    </row>
    <row r="7" spans="1:11" ht="15.6" x14ac:dyDescent="0.3">
      <c r="A7" s="7">
        <v>6</v>
      </c>
      <c r="B7" s="1" t="s">
        <v>2</v>
      </c>
      <c r="C7" s="4">
        <v>1.5670875000000002</v>
      </c>
      <c r="D7" s="4">
        <v>25.161999999999995</v>
      </c>
      <c r="E7" s="7">
        <v>16</v>
      </c>
      <c r="F7" s="20">
        <v>3.5000000000000001E-3</v>
      </c>
      <c r="G7" s="7">
        <f t="shared" si="0"/>
        <v>25.073400000000003</v>
      </c>
      <c r="H7" s="7">
        <f t="shared" si="1"/>
        <v>19.134174999999999</v>
      </c>
      <c r="I7" s="7">
        <f t="shared" si="2"/>
        <v>1.3103988021432857</v>
      </c>
      <c r="J7" s="7">
        <f t="shared" si="3"/>
        <v>7.0594535480791115E-2</v>
      </c>
      <c r="K7" s="25"/>
    </row>
    <row r="8" spans="1:11" ht="15.6" x14ac:dyDescent="0.3">
      <c r="A8" s="7">
        <v>7</v>
      </c>
      <c r="B8" s="1" t="s">
        <v>3</v>
      </c>
      <c r="C8" s="4">
        <v>1.2904375000000001</v>
      </c>
      <c r="D8" s="4">
        <v>24.604249999999997</v>
      </c>
      <c r="E8" s="7">
        <v>16</v>
      </c>
      <c r="F8" s="20">
        <v>3.5000000000000001E-3</v>
      </c>
      <c r="G8" s="7">
        <f t="shared" si="0"/>
        <v>20.647000000000002</v>
      </c>
      <c r="H8" s="7">
        <f t="shared" si="1"/>
        <v>18.580874999999999</v>
      </c>
      <c r="I8" s="7">
        <f t="shared" si="2"/>
        <v>1.1111963241774139</v>
      </c>
      <c r="J8" s="7">
        <f t="shared" si="3"/>
        <v>5.3260844239632142E-2</v>
      </c>
      <c r="K8" s="25"/>
    </row>
    <row r="9" spans="1:11" ht="15.6" x14ac:dyDescent="0.3">
      <c r="A9" s="7">
        <v>8</v>
      </c>
      <c r="B9" s="1" t="s">
        <v>4</v>
      </c>
      <c r="C9" s="4">
        <v>0.5021500000000001</v>
      </c>
      <c r="D9" s="4">
        <v>7.7159249999999995</v>
      </c>
      <c r="E9" s="7">
        <v>16</v>
      </c>
      <c r="F9" s="20">
        <v>3.5000000000000001E-3</v>
      </c>
      <c r="G9" s="7">
        <f t="shared" si="0"/>
        <v>8.0344000000000015</v>
      </c>
      <c r="H9" s="7">
        <f t="shared" si="1"/>
        <v>17.004300000000001</v>
      </c>
      <c r="I9" s="7">
        <f t="shared" si="2"/>
        <v>0.47249225195979849</v>
      </c>
      <c r="J9" s="7">
        <f t="shared" si="3"/>
        <v>3.7370530968067868E-2</v>
      </c>
      <c r="K9" s="25"/>
    </row>
    <row r="10" spans="1:11" ht="15.6" x14ac:dyDescent="0.3">
      <c r="A10" s="7">
        <v>9</v>
      </c>
      <c r="B10" s="1" t="s">
        <v>5</v>
      </c>
      <c r="C10" s="4">
        <v>0.86102500000000015</v>
      </c>
      <c r="D10" s="4">
        <v>11.002337500000001</v>
      </c>
      <c r="E10" s="7">
        <v>16</v>
      </c>
      <c r="F10" s="20">
        <v>3.5000000000000001E-3</v>
      </c>
      <c r="G10" s="7">
        <f t="shared" si="0"/>
        <v>13.776400000000002</v>
      </c>
      <c r="H10" s="7">
        <f t="shared" si="1"/>
        <v>17.722049999999999</v>
      </c>
      <c r="I10" s="7">
        <f t="shared" si="2"/>
        <v>0.77735927841305053</v>
      </c>
      <c r="J10" s="7">
        <f t="shared" si="3"/>
        <v>6.262763249150434E-2</v>
      </c>
      <c r="K10" s="25"/>
    </row>
    <row r="11" spans="1:11" ht="15.6" x14ac:dyDescent="0.3">
      <c r="A11" s="7">
        <v>10</v>
      </c>
      <c r="B11" s="1" t="s">
        <v>6</v>
      </c>
      <c r="C11" s="4">
        <v>0.73383750000000003</v>
      </c>
      <c r="D11" s="4">
        <v>2.8577499999999998</v>
      </c>
      <c r="E11" s="7">
        <v>16</v>
      </c>
      <c r="F11" s="20">
        <v>3.5000000000000001E-3</v>
      </c>
      <c r="G11" s="7">
        <f t="shared" si="0"/>
        <v>11.741400000000001</v>
      </c>
      <c r="H11" s="7">
        <f t="shared" si="1"/>
        <v>17.467675</v>
      </c>
      <c r="I11" s="7">
        <f t="shared" si="2"/>
        <v>0.67217875303954311</v>
      </c>
      <c r="J11" s="7">
        <f t="shared" si="3"/>
        <v>0.18651747442466704</v>
      </c>
      <c r="K11" s="25"/>
    </row>
    <row r="12" spans="1:11" ht="15.6" x14ac:dyDescent="0.3">
      <c r="A12" s="7">
        <v>11</v>
      </c>
      <c r="B12" s="1" t="s">
        <v>7</v>
      </c>
      <c r="C12" s="4">
        <v>2.4281125000000006</v>
      </c>
      <c r="D12" s="4">
        <v>63.741624999999999</v>
      </c>
      <c r="E12" s="7">
        <v>16</v>
      </c>
      <c r="F12" s="20">
        <v>3.5000000000000001E-3</v>
      </c>
      <c r="G12" s="7">
        <f t="shared" si="0"/>
        <v>38.849800000000009</v>
      </c>
      <c r="H12" s="7">
        <f t="shared" si="1"/>
        <v>20.856225000000002</v>
      </c>
      <c r="I12" s="7">
        <f t="shared" si="2"/>
        <v>1.8627436173132963</v>
      </c>
      <c r="J12" s="7">
        <f t="shared" si="3"/>
        <v>5.4588572118282497E-2</v>
      </c>
      <c r="K12" s="25"/>
    </row>
    <row r="13" spans="1:11" ht="15.6" x14ac:dyDescent="0.3">
      <c r="A13" s="7">
        <v>12</v>
      </c>
      <c r="B13" s="1" t="s">
        <v>8</v>
      </c>
      <c r="C13" s="4">
        <v>2.2380874999999998</v>
      </c>
      <c r="D13" s="4">
        <v>83.909462500000004</v>
      </c>
      <c r="E13" s="7">
        <v>16</v>
      </c>
      <c r="F13" s="20">
        <v>3.5000000000000001E-3</v>
      </c>
      <c r="G13" s="7">
        <f t="shared" si="0"/>
        <v>35.809399999999997</v>
      </c>
      <c r="H13" s="7">
        <f t="shared" si="1"/>
        <v>20.476174999999998</v>
      </c>
      <c r="I13" s="7">
        <f t="shared" si="2"/>
        <v>1.7488324845826919</v>
      </c>
      <c r="J13" s="7">
        <f t="shared" si="3"/>
        <v>3.6648167902769646E-2</v>
      </c>
      <c r="K13" s="25"/>
    </row>
    <row r="14" spans="1:11" ht="15.6" x14ac:dyDescent="0.3">
      <c r="A14" s="7">
        <v>13</v>
      </c>
      <c r="B14" s="1" t="s">
        <v>9</v>
      </c>
      <c r="C14" s="4">
        <v>3.4857625000000003</v>
      </c>
      <c r="D14" s="4">
        <v>151.42625000000001</v>
      </c>
      <c r="E14" s="7">
        <v>16</v>
      </c>
      <c r="F14" s="20">
        <v>3.5000000000000001E-3</v>
      </c>
      <c r="G14" s="7">
        <f t="shared" si="0"/>
        <v>55.772200000000005</v>
      </c>
      <c r="H14" s="7">
        <f t="shared" si="1"/>
        <v>22.971525</v>
      </c>
      <c r="I14" s="7">
        <f t="shared" si="2"/>
        <v>2.4278840869293616</v>
      </c>
      <c r="J14" s="7">
        <f t="shared" si="3"/>
        <v>3.9361284565029513E-2</v>
      </c>
      <c r="K14" s="25"/>
    </row>
    <row r="15" spans="1:11" ht="15.6" x14ac:dyDescent="0.3">
      <c r="A15" s="7">
        <v>14</v>
      </c>
      <c r="B15" s="1" t="s">
        <v>10</v>
      </c>
      <c r="C15" s="4">
        <v>3.9001875000000008</v>
      </c>
      <c r="D15" s="4">
        <v>183.20937499999999</v>
      </c>
      <c r="E15" s="7">
        <v>16</v>
      </c>
      <c r="F15" s="20">
        <v>3.5000000000000001E-3</v>
      </c>
      <c r="G15" s="7">
        <f t="shared" si="0"/>
        <v>62.403000000000013</v>
      </c>
      <c r="H15" s="7">
        <f t="shared" si="1"/>
        <v>23.800375000000003</v>
      </c>
      <c r="I15" s="7">
        <f t="shared" si="2"/>
        <v>2.6219334779388981</v>
      </c>
      <c r="J15" s="7">
        <f t="shared" si="3"/>
        <v>3.8315359989214072E-2</v>
      </c>
      <c r="K15" s="25"/>
    </row>
    <row r="16" spans="1:11" ht="15.6" x14ac:dyDescent="0.3">
      <c r="A16" s="7">
        <v>15</v>
      </c>
      <c r="B16" s="1">
        <v>37990</v>
      </c>
      <c r="C16" s="4">
        <v>4.5678875000000003</v>
      </c>
      <c r="D16" s="4">
        <v>230.32774999999998</v>
      </c>
      <c r="E16" s="7">
        <v>16</v>
      </c>
      <c r="F16" s="20">
        <v>3.5000000000000001E-3</v>
      </c>
      <c r="G16" s="7">
        <f t="shared" si="0"/>
        <v>73.086200000000005</v>
      </c>
      <c r="H16" s="7">
        <f t="shared" si="1"/>
        <v>25.135775000000002</v>
      </c>
      <c r="I16" s="7">
        <f t="shared" si="2"/>
        <v>2.907656517453709</v>
      </c>
      <c r="J16" s="7">
        <f t="shared" si="3"/>
        <v>3.8242992968542257E-2</v>
      </c>
      <c r="K16" s="25"/>
    </row>
    <row r="17" spans="1:11" ht="15.6" x14ac:dyDescent="0.3">
      <c r="A17" s="7">
        <v>16</v>
      </c>
      <c r="B17" s="1">
        <v>38169</v>
      </c>
      <c r="C17" s="4">
        <v>3.8479375</v>
      </c>
      <c r="D17" s="4">
        <v>200.60024999999999</v>
      </c>
      <c r="E17" s="7">
        <v>16</v>
      </c>
      <c r="F17" s="20">
        <v>3.5000000000000001E-3</v>
      </c>
      <c r="G17" s="7">
        <f t="shared" si="0"/>
        <v>61.567</v>
      </c>
      <c r="H17" s="7">
        <f t="shared" si="1"/>
        <v>23.695875000000001</v>
      </c>
      <c r="I17" s="7">
        <f t="shared" si="2"/>
        <v>2.5982159342079578</v>
      </c>
      <c r="J17" s="7">
        <f t="shared" si="3"/>
        <v>3.4316319729815851E-2</v>
      </c>
      <c r="K17" s="25"/>
    </row>
    <row r="18" spans="1:11" ht="15.6" x14ac:dyDescent="0.3">
      <c r="A18" s="7">
        <v>17</v>
      </c>
      <c r="B18" s="1">
        <v>38078</v>
      </c>
      <c r="C18" s="4">
        <v>3.304125</v>
      </c>
      <c r="D18" s="4">
        <v>103.47124999999998</v>
      </c>
      <c r="E18" s="7">
        <v>16</v>
      </c>
      <c r="F18" s="20">
        <v>3.5000000000000001E-3</v>
      </c>
      <c r="G18" s="7">
        <f t="shared" si="0"/>
        <v>52.866</v>
      </c>
      <c r="H18" s="7">
        <f t="shared" si="1"/>
        <v>22.608249999999998</v>
      </c>
      <c r="I18" s="7">
        <f t="shared" si="2"/>
        <v>2.338349938628598</v>
      </c>
      <c r="J18" s="7">
        <f t="shared" si="3"/>
        <v>5.3251328624717334E-2</v>
      </c>
      <c r="K18" s="25"/>
    </row>
  </sheetData>
  <mergeCells count="1">
    <mergeCell ref="K2:K18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786FB-6030-4FEC-A752-F960331E4CD6}">
  <dimension ref="A1:G13"/>
  <sheetViews>
    <sheetView workbookViewId="0">
      <selection activeCell="C3" sqref="C3"/>
    </sheetView>
  </sheetViews>
  <sheetFormatPr defaultRowHeight="14.4" x14ac:dyDescent="0.3"/>
  <cols>
    <col min="3" max="3" width="15.6640625" customWidth="1"/>
    <col min="4" max="4" width="10" customWidth="1"/>
    <col min="5" max="5" width="20.6640625" customWidth="1"/>
    <col min="6" max="6" width="17.44140625" customWidth="1"/>
  </cols>
  <sheetData>
    <row r="1" spans="1:7" ht="27.6" x14ac:dyDescent="0.3">
      <c r="A1" s="12" t="s">
        <v>1</v>
      </c>
      <c r="B1" s="13" t="s">
        <v>26</v>
      </c>
      <c r="C1" t="s">
        <v>40</v>
      </c>
      <c r="D1" s="7" t="s">
        <v>39</v>
      </c>
      <c r="E1" t="s">
        <v>37</v>
      </c>
      <c r="F1" t="s">
        <v>38</v>
      </c>
    </row>
    <row r="2" spans="1:7" ht="27.6" x14ac:dyDescent="0.3">
      <c r="A2" s="12" t="s">
        <v>10</v>
      </c>
      <c r="B2" s="3">
        <v>2.9985637499999998</v>
      </c>
      <c r="C2">
        <v>94.4</v>
      </c>
      <c r="D2">
        <v>1E-3</v>
      </c>
      <c r="E2">
        <f>0.366+(1.33*LOG(C2)+0.05*LOG(D2)-0.056*((LOG(D2))^2))</f>
        <v>2.338712752416432</v>
      </c>
      <c r="F2">
        <f>10^E2</f>
        <v>218.12867054076327</v>
      </c>
    </row>
    <row r="3" spans="1:7" ht="27.6" x14ac:dyDescent="0.3">
      <c r="A3" s="12" t="s">
        <v>22</v>
      </c>
      <c r="B3" s="3">
        <v>2.8330500000000001</v>
      </c>
      <c r="C3">
        <v>94.4</v>
      </c>
      <c r="D3">
        <v>1.5E-3</v>
      </c>
      <c r="E3">
        <f t="shared" ref="E3:E13" si="0">0.366+(1.33*LOG(C3)+0.05*LOG(D3)-0.056*((LOG(D3))^2))</f>
        <v>2.4049475230470394</v>
      </c>
      <c r="F3">
        <f t="shared" ref="F3:F13" si="1">10^E3</f>
        <v>254.06656916337275</v>
      </c>
    </row>
    <row r="4" spans="1:7" ht="27.6" x14ac:dyDescent="0.3">
      <c r="A4" s="12" t="s">
        <v>23</v>
      </c>
      <c r="B4" s="3">
        <v>3.5659312500000002</v>
      </c>
      <c r="C4">
        <v>94.4</v>
      </c>
      <c r="D4">
        <v>2E-3</v>
      </c>
      <c r="E4">
        <f t="shared" si="0"/>
        <v>2.449835663478519</v>
      </c>
      <c r="F4">
        <f t="shared" si="1"/>
        <v>281.73166602265775</v>
      </c>
    </row>
    <row r="5" spans="1:7" ht="27.6" x14ac:dyDescent="0.3">
      <c r="A5" s="12" t="s">
        <v>24</v>
      </c>
      <c r="B5" s="3">
        <v>2.0930987499999998</v>
      </c>
      <c r="C5">
        <v>94.4</v>
      </c>
      <c r="D5">
        <v>2.5000000000000001E-3</v>
      </c>
      <c r="E5">
        <f t="shared" si="0"/>
        <v>2.4834496457357318</v>
      </c>
      <c r="F5">
        <f t="shared" si="1"/>
        <v>304.4035028985611</v>
      </c>
    </row>
    <row r="6" spans="1:7" ht="27.6" x14ac:dyDescent="0.3">
      <c r="A6" s="12" t="s">
        <v>25</v>
      </c>
      <c r="B6" s="3">
        <v>3.1442562500000002</v>
      </c>
      <c r="C6">
        <v>94.4</v>
      </c>
      <c r="D6">
        <v>3.0000000000000001E-3</v>
      </c>
      <c r="E6">
        <f t="shared" si="0"/>
        <v>2.5101334540027267</v>
      </c>
      <c r="F6">
        <f t="shared" si="1"/>
        <v>323.69310904420865</v>
      </c>
    </row>
    <row r="7" spans="1:7" x14ac:dyDescent="0.3">
      <c r="A7" s="15">
        <v>37987</v>
      </c>
      <c r="B7" s="16">
        <v>5.9</v>
      </c>
      <c r="C7" s="17">
        <v>94.4</v>
      </c>
      <c r="D7" s="17">
        <v>3.5000000000000001E-3</v>
      </c>
      <c r="E7" s="17">
        <f t="shared" si="0"/>
        <v>2.5321464554701829</v>
      </c>
      <c r="F7" s="17">
        <f t="shared" si="1"/>
        <v>340.52300361332271</v>
      </c>
      <c r="G7" s="19"/>
    </row>
    <row r="8" spans="1:7" x14ac:dyDescent="0.3">
      <c r="A8" s="14">
        <v>38018</v>
      </c>
      <c r="B8" s="3">
        <v>2.8677687500000002</v>
      </c>
      <c r="C8">
        <v>94.4</v>
      </c>
      <c r="D8">
        <v>4.0000000000000001E-3</v>
      </c>
      <c r="E8">
        <f t="shared" si="0"/>
        <v>2.5508092400121871</v>
      </c>
      <c r="F8">
        <f t="shared" si="1"/>
        <v>355.47514497734306</v>
      </c>
    </row>
    <row r="9" spans="1:7" x14ac:dyDescent="0.3">
      <c r="A9" s="14">
        <v>38047</v>
      </c>
      <c r="B9" s="3">
        <v>4.0134875000000001</v>
      </c>
      <c r="C9">
        <v>94.4</v>
      </c>
      <c r="D9">
        <v>4.4999999999999997E-3</v>
      </c>
      <c r="E9">
        <f t="shared" si="0"/>
        <v>2.5669583337971629</v>
      </c>
      <c r="F9">
        <f t="shared" si="1"/>
        <v>368.94220056570197</v>
      </c>
    </row>
    <row r="10" spans="1:7" x14ac:dyDescent="0.3">
      <c r="A10" s="14">
        <v>38078</v>
      </c>
      <c r="B10" s="3">
        <v>1.26818125</v>
      </c>
      <c r="C10">
        <v>94.4</v>
      </c>
      <c r="D10">
        <v>5.0000000000000001E-3</v>
      </c>
      <c r="E10">
        <f t="shared" si="0"/>
        <v>2.5811558663402914</v>
      </c>
      <c r="F10">
        <f t="shared" si="1"/>
        <v>381.20261075215058</v>
      </c>
    </row>
    <row r="11" spans="1:7" x14ac:dyDescent="0.3">
      <c r="A11" s="14">
        <v>38108</v>
      </c>
      <c r="B11" s="3">
        <v>2.9247075000000002</v>
      </c>
      <c r="C11">
        <v>94.4</v>
      </c>
      <c r="D11">
        <v>5.4999999999999997E-3</v>
      </c>
      <c r="E11">
        <f t="shared" si="0"/>
        <v>2.5937970834894815</v>
      </c>
      <c r="F11">
        <f t="shared" si="1"/>
        <v>392.46152176390666</v>
      </c>
    </row>
    <row r="12" spans="1:7" x14ac:dyDescent="0.3">
      <c r="A12" s="14">
        <v>38139</v>
      </c>
      <c r="B12" s="3">
        <v>3.1910949999999998</v>
      </c>
      <c r="C12">
        <v>94.4</v>
      </c>
      <c r="D12">
        <v>6.0000000000000001E-3</v>
      </c>
      <c r="E12">
        <f t="shared" si="0"/>
        <v>2.6051700504299951</v>
      </c>
      <c r="F12">
        <f t="shared" si="1"/>
        <v>402.87475130495699</v>
      </c>
    </row>
    <row r="13" spans="1:7" x14ac:dyDescent="0.3">
      <c r="A13" s="14">
        <v>38169</v>
      </c>
      <c r="B13" s="3">
        <v>3.7515187500000002</v>
      </c>
      <c r="C13">
        <v>94.4</v>
      </c>
      <c r="D13">
        <v>6.4999999999999997E-3</v>
      </c>
      <c r="E13">
        <f t="shared" si="0"/>
        <v>2.6154909330577061</v>
      </c>
      <c r="F13">
        <f t="shared" si="1"/>
        <v>412.56362376846607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AA78D-2D56-4D1A-8371-4A89CF45160F}">
  <dimension ref="A1:G30"/>
  <sheetViews>
    <sheetView zoomScale="94" zoomScaleNormal="94" workbookViewId="0">
      <selection activeCell="E3" sqref="E3"/>
    </sheetView>
  </sheetViews>
  <sheetFormatPr defaultRowHeight="14.4" x14ac:dyDescent="0.3"/>
  <cols>
    <col min="1" max="1" width="14.44140625" customWidth="1"/>
    <col min="2" max="2" width="14.5546875" customWidth="1"/>
    <col min="3" max="3" width="22.88671875" customWidth="1"/>
  </cols>
  <sheetData>
    <row r="1" spans="1:7" ht="18" x14ac:dyDescent="0.35">
      <c r="A1" s="5" t="s">
        <v>1</v>
      </c>
      <c r="B1" s="5" t="s">
        <v>11</v>
      </c>
      <c r="C1" s="5" t="s">
        <v>12</v>
      </c>
      <c r="D1" s="5" t="s">
        <v>31</v>
      </c>
      <c r="E1" s="5" t="s">
        <v>32</v>
      </c>
      <c r="F1" s="5" t="s">
        <v>29</v>
      </c>
      <c r="G1" s="5" t="s">
        <v>33</v>
      </c>
    </row>
    <row r="2" spans="1:7" x14ac:dyDescent="0.3">
      <c r="A2" s="1">
        <v>37335</v>
      </c>
      <c r="B2" s="6">
        <v>2.3769624999999999</v>
      </c>
      <c r="C2" s="4">
        <v>86.44693749999999</v>
      </c>
      <c r="D2" s="7">
        <f>B2*16</f>
        <v>38.031399999999998</v>
      </c>
      <c r="E2" s="7">
        <f>16+(B2*2)</f>
        <v>20.753924999999999</v>
      </c>
      <c r="F2" s="7">
        <f>D2/E2</f>
        <v>1.8324919262260031</v>
      </c>
      <c r="G2" s="7">
        <f>D2*(F2^0.5)</f>
        <v>51.482940931602123</v>
      </c>
    </row>
    <row r="3" spans="1:7" x14ac:dyDescent="0.3">
      <c r="A3" s="1">
        <v>37375</v>
      </c>
      <c r="B3" s="4">
        <v>2.0959125000000003</v>
      </c>
      <c r="C3" s="4">
        <v>45.410624999999996</v>
      </c>
      <c r="D3" s="7">
        <f t="shared" ref="D3:D29" si="0">B3*16</f>
        <v>33.534600000000005</v>
      </c>
      <c r="E3" s="7">
        <f t="shared" ref="E3:E29" si="1">16+(B3*2)</f>
        <v>20.191825000000001</v>
      </c>
      <c r="F3" s="7">
        <f t="shared" ref="F3:F29" si="2">D3/E3</f>
        <v>1.6608008439058877</v>
      </c>
      <c r="G3" s="7">
        <f t="shared" ref="G3:G30" si="3">D3*(F3^0.5)</f>
        <v>43.216730600938149</v>
      </c>
    </row>
    <row r="4" spans="1:7" x14ac:dyDescent="0.3">
      <c r="A4" s="1">
        <v>37403</v>
      </c>
      <c r="B4" s="4">
        <v>1.082125</v>
      </c>
      <c r="C4" s="4">
        <v>14.28875</v>
      </c>
      <c r="D4" s="7">
        <f t="shared" si="0"/>
        <v>17.314</v>
      </c>
      <c r="E4" s="7">
        <f t="shared" si="1"/>
        <v>18.164249999999999</v>
      </c>
      <c r="F4" s="7">
        <f t="shared" si="2"/>
        <v>0.95319102082387108</v>
      </c>
      <c r="G4" s="7">
        <f t="shared" si="3"/>
        <v>16.90391827885782</v>
      </c>
    </row>
    <row r="5" spans="1:7" x14ac:dyDescent="0.3">
      <c r="A5" s="1">
        <v>37430</v>
      </c>
      <c r="B5" s="4">
        <v>0.73603750000000012</v>
      </c>
      <c r="C5" s="4">
        <v>8.5732499999999998</v>
      </c>
      <c r="D5" s="7">
        <f t="shared" si="0"/>
        <v>11.776600000000002</v>
      </c>
      <c r="E5" s="7">
        <f t="shared" si="1"/>
        <v>17.472075</v>
      </c>
      <c r="F5" s="7">
        <f t="shared" si="2"/>
        <v>0.67402412134792244</v>
      </c>
      <c r="G5" s="7">
        <f t="shared" si="3"/>
        <v>9.6684675437402934</v>
      </c>
    </row>
    <row r="6" spans="1:7" x14ac:dyDescent="0.3">
      <c r="A6" s="1">
        <v>37457</v>
      </c>
      <c r="B6" s="4">
        <v>1.026575</v>
      </c>
      <c r="C6" s="4">
        <v>11.716774999999998</v>
      </c>
      <c r="D6" s="7">
        <f t="shared" si="0"/>
        <v>16.4252</v>
      </c>
      <c r="E6" s="7">
        <f t="shared" si="1"/>
        <v>18.053149999999999</v>
      </c>
      <c r="F6" s="7">
        <f t="shared" si="2"/>
        <v>0.90982460124687392</v>
      </c>
      <c r="G6" s="7">
        <f t="shared" si="3"/>
        <v>15.667132065211572</v>
      </c>
    </row>
    <row r="7" spans="1:7" x14ac:dyDescent="0.3">
      <c r="A7" s="1">
        <v>37493</v>
      </c>
      <c r="B7" s="4">
        <v>0.25107500000000005</v>
      </c>
      <c r="C7" s="4">
        <v>2.0004249999999999</v>
      </c>
      <c r="D7" s="7">
        <f t="shared" si="0"/>
        <v>4.0172000000000008</v>
      </c>
      <c r="E7" s="7">
        <f t="shared" si="1"/>
        <v>16.50215</v>
      </c>
      <c r="F7" s="7">
        <f t="shared" si="2"/>
        <v>0.24343494635547494</v>
      </c>
      <c r="G7" s="7">
        <f t="shared" si="3"/>
        <v>1.9820514140911289</v>
      </c>
    </row>
    <row r="8" spans="1:7" x14ac:dyDescent="0.3">
      <c r="A8" s="1">
        <v>37519</v>
      </c>
      <c r="B8" s="4">
        <v>2.0020000000000002</v>
      </c>
      <c r="C8" s="4">
        <v>43.981750000000005</v>
      </c>
      <c r="D8" s="7">
        <f t="shared" si="0"/>
        <v>32.032000000000004</v>
      </c>
      <c r="E8" s="7">
        <f t="shared" si="1"/>
        <v>20.004000000000001</v>
      </c>
      <c r="F8" s="7">
        <f t="shared" si="2"/>
        <v>1.6012797440511899</v>
      </c>
      <c r="G8" s="7">
        <f t="shared" si="3"/>
        <v>40.533831777105576</v>
      </c>
    </row>
    <row r="9" spans="1:7" x14ac:dyDescent="0.3">
      <c r="A9" s="1">
        <v>37544</v>
      </c>
      <c r="B9" s="4">
        <v>2.6269374999999999</v>
      </c>
      <c r="C9" s="4">
        <v>114.27549999999999</v>
      </c>
      <c r="D9" s="7">
        <f t="shared" si="0"/>
        <v>42.030999999999999</v>
      </c>
      <c r="E9" s="7">
        <f t="shared" si="1"/>
        <v>21.253875000000001</v>
      </c>
      <c r="F9" s="7">
        <f t="shared" si="2"/>
        <v>1.9775687962783255</v>
      </c>
      <c r="G9" s="7">
        <f t="shared" si="3"/>
        <v>59.106538100485025</v>
      </c>
    </row>
    <row r="10" spans="1:7" x14ac:dyDescent="0.3">
      <c r="A10" s="1">
        <v>37573</v>
      </c>
      <c r="B10" s="4">
        <v>1.8181625000000003</v>
      </c>
      <c r="C10" s="4">
        <v>32.135887500000003</v>
      </c>
      <c r="D10" s="7">
        <f t="shared" si="0"/>
        <v>29.090600000000006</v>
      </c>
      <c r="E10" s="7">
        <f t="shared" si="1"/>
        <v>19.636324999999999</v>
      </c>
      <c r="F10" s="7">
        <f t="shared" si="2"/>
        <v>1.4814686556674941</v>
      </c>
      <c r="G10" s="7">
        <f t="shared" si="3"/>
        <v>35.407797465194285</v>
      </c>
    </row>
    <row r="11" spans="1:7" x14ac:dyDescent="0.3">
      <c r="A11" s="1">
        <v>37589</v>
      </c>
      <c r="B11" s="4">
        <v>2.2764500000000005</v>
      </c>
      <c r="C11" s="4">
        <v>76.601499999999987</v>
      </c>
      <c r="D11" s="7">
        <f t="shared" si="0"/>
        <v>36.423200000000008</v>
      </c>
      <c r="E11" s="7">
        <f t="shared" si="1"/>
        <v>20.552900000000001</v>
      </c>
      <c r="F11" s="7">
        <f t="shared" si="2"/>
        <v>1.7721684044587385</v>
      </c>
      <c r="G11" s="7">
        <f t="shared" si="3"/>
        <v>48.48758938709954</v>
      </c>
    </row>
    <row r="12" spans="1:7" x14ac:dyDescent="0.3">
      <c r="A12" s="1">
        <v>37613</v>
      </c>
      <c r="B12" s="4">
        <v>1.1793375000000001</v>
      </c>
      <c r="C12" s="4">
        <v>21.0389625</v>
      </c>
      <c r="D12" s="7">
        <f t="shared" si="0"/>
        <v>18.869400000000002</v>
      </c>
      <c r="E12" s="7">
        <f t="shared" si="1"/>
        <v>18.358675000000002</v>
      </c>
      <c r="F12" s="7">
        <f t="shared" si="2"/>
        <v>1.0278192734497451</v>
      </c>
      <c r="G12" s="7">
        <f t="shared" si="3"/>
        <v>19.130066050085258</v>
      </c>
    </row>
    <row r="13" spans="1:7" x14ac:dyDescent="0.3">
      <c r="A13" s="1">
        <v>37633</v>
      </c>
      <c r="B13" s="4">
        <v>4.3168125000000011</v>
      </c>
      <c r="C13" s="4">
        <v>218.02562499999999</v>
      </c>
      <c r="D13" s="7">
        <f t="shared" si="0"/>
        <v>69.069000000000017</v>
      </c>
      <c r="E13" s="7">
        <f t="shared" si="1"/>
        <v>24.633625000000002</v>
      </c>
      <c r="F13" s="7">
        <f t="shared" si="2"/>
        <v>2.8038504280226726</v>
      </c>
      <c r="G13" s="7">
        <f t="shared" si="3"/>
        <v>115.65398177634643</v>
      </c>
    </row>
    <row r="14" spans="1:7" x14ac:dyDescent="0.3">
      <c r="A14" s="1">
        <v>37651</v>
      </c>
      <c r="B14" s="4">
        <v>3.5263250000000004</v>
      </c>
      <c r="C14" s="4">
        <v>147.48749999999998</v>
      </c>
      <c r="D14" s="7">
        <f t="shared" si="0"/>
        <v>56.421200000000006</v>
      </c>
      <c r="E14" s="7">
        <f t="shared" si="1"/>
        <v>23.05265</v>
      </c>
      <c r="F14" s="7">
        <f t="shared" si="2"/>
        <v>2.4474930214096862</v>
      </c>
      <c r="G14" s="7">
        <f t="shared" si="3"/>
        <v>88.267951932149757</v>
      </c>
    </row>
    <row r="15" spans="1:7" x14ac:dyDescent="0.3">
      <c r="A15" s="1">
        <v>37679</v>
      </c>
      <c r="B15" s="4">
        <v>3.0980125000000003</v>
      </c>
      <c r="C15" s="4">
        <v>133.75649999999999</v>
      </c>
      <c r="D15" s="7">
        <f t="shared" si="0"/>
        <v>49.568200000000004</v>
      </c>
      <c r="E15" s="7">
        <f t="shared" si="1"/>
        <v>22.196024999999999</v>
      </c>
      <c r="F15" s="7">
        <f t="shared" si="2"/>
        <v>2.2332016656135507</v>
      </c>
      <c r="G15" s="7">
        <f t="shared" si="3"/>
        <v>74.074225607375809</v>
      </c>
    </row>
    <row r="16" spans="1:7" x14ac:dyDescent="0.3">
      <c r="A16" s="1">
        <v>37683</v>
      </c>
      <c r="B16" s="4">
        <v>2.0147875000000002</v>
      </c>
      <c r="C16" s="4">
        <v>76.329525000000004</v>
      </c>
      <c r="D16" s="7">
        <f t="shared" si="0"/>
        <v>32.236600000000003</v>
      </c>
      <c r="E16" s="7">
        <f t="shared" si="1"/>
        <v>20.029575000000001</v>
      </c>
      <c r="F16" s="7">
        <f t="shared" si="2"/>
        <v>1.6094500257743862</v>
      </c>
      <c r="G16" s="7">
        <f t="shared" si="3"/>
        <v>40.896672954747096</v>
      </c>
    </row>
    <row r="17" spans="1:7" x14ac:dyDescent="0.3">
      <c r="A17" s="1">
        <v>37690</v>
      </c>
      <c r="B17" s="4">
        <v>1.6654000000000004</v>
      </c>
      <c r="C17" s="4">
        <v>33.864337499999998</v>
      </c>
      <c r="D17" s="7">
        <f t="shared" si="0"/>
        <v>26.646400000000007</v>
      </c>
      <c r="E17" s="7">
        <f t="shared" si="1"/>
        <v>19.3308</v>
      </c>
      <c r="F17" s="7">
        <f t="shared" si="2"/>
        <v>1.3784426924907405</v>
      </c>
      <c r="G17" s="7">
        <f t="shared" si="3"/>
        <v>31.284765261198419</v>
      </c>
    </row>
    <row r="18" spans="1:7" x14ac:dyDescent="0.3">
      <c r="A18" s="1" t="s">
        <v>2</v>
      </c>
      <c r="B18" s="4">
        <v>1.5670875000000002</v>
      </c>
      <c r="C18" s="4">
        <v>25.161999999999995</v>
      </c>
      <c r="D18" s="7">
        <f t="shared" si="0"/>
        <v>25.073400000000003</v>
      </c>
      <c r="E18" s="7">
        <f t="shared" si="1"/>
        <v>19.134174999999999</v>
      </c>
      <c r="F18" s="7">
        <f t="shared" si="2"/>
        <v>1.3103988021432857</v>
      </c>
      <c r="G18" s="7">
        <f t="shared" si="3"/>
        <v>28.702185888806273</v>
      </c>
    </row>
    <row r="19" spans="1:7" x14ac:dyDescent="0.3">
      <c r="A19" s="1" t="s">
        <v>3</v>
      </c>
      <c r="B19" s="4">
        <v>1.2904375000000001</v>
      </c>
      <c r="C19" s="4">
        <v>24.604249999999997</v>
      </c>
      <c r="D19" s="7">
        <f t="shared" si="0"/>
        <v>20.647000000000002</v>
      </c>
      <c r="E19" s="7">
        <f t="shared" si="1"/>
        <v>18.580874999999999</v>
      </c>
      <c r="F19" s="7">
        <f t="shared" si="2"/>
        <v>1.1111963241774139</v>
      </c>
      <c r="G19" s="7">
        <f t="shared" si="3"/>
        <v>21.76468348776854</v>
      </c>
    </row>
    <row r="20" spans="1:7" x14ac:dyDescent="0.3">
      <c r="A20" s="1" t="s">
        <v>4</v>
      </c>
      <c r="B20" s="4">
        <v>0.5021500000000001</v>
      </c>
      <c r="C20" s="4">
        <v>7.7159249999999995</v>
      </c>
      <c r="D20" s="7">
        <f t="shared" si="0"/>
        <v>8.0344000000000015</v>
      </c>
      <c r="E20" s="7">
        <f t="shared" si="1"/>
        <v>17.004300000000001</v>
      </c>
      <c r="F20" s="7">
        <f t="shared" si="2"/>
        <v>0.47249225195979849</v>
      </c>
      <c r="G20" s="7">
        <f t="shared" si="3"/>
        <v>5.5226916435137916</v>
      </c>
    </row>
    <row r="21" spans="1:7" x14ac:dyDescent="0.3">
      <c r="A21" s="1" t="s">
        <v>5</v>
      </c>
      <c r="B21" s="4">
        <v>0.86102500000000015</v>
      </c>
      <c r="C21" s="4">
        <v>11.002337500000001</v>
      </c>
      <c r="D21" s="7">
        <f t="shared" si="0"/>
        <v>13.776400000000002</v>
      </c>
      <c r="E21" s="7">
        <f t="shared" si="1"/>
        <v>17.722049999999999</v>
      </c>
      <c r="F21" s="7">
        <f t="shared" si="2"/>
        <v>0.77735927841305053</v>
      </c>
      <c r="G21" s="7">
        <f t="shared" si="3"/>
        <v>12.146373664572401</v>
      </c>
    </row>
    <row r="22" spans="1:7" x14ac:dyDescent="0.3">
      <c r="A22" s="1" t="s">
        <v>6</v>
      </c>
      <c r="B22" s="4">
        <v>0.73383750000000003</v>
      </c>
      <c r="C22" s="4">
        <v>2.8577499999999998</v>
      </c>
      <c r="D22" s="7">
        <f t="shared" si="0"/>
        <v>11.741400000000001</v>
      </c>
      <c r="E22" s="7">
        <f t="shared" si="1"/>
        <v>17.467675</v>
      </c>
      <c r="F22" s="7">
        <f t="shared" si="2"/>
        <v>0.67217875303954311</v>
      </c>
      <c r="G22" s="7">
        <f t="shared" si="3"/>
        <v>9.6263638763488064</v>
      </c>
    </row>
    <row r="23" spans="1:7" x14ac:dyDescent="0.3">
      <c r="A23" s="1" t="s">
        <v>7</v>
      </c>
      <c r="B23" s="4">
        <v>2.4281125000000006</v>
      </c>
      <c r="C23" s="4">
        <v>63.741624999999999</v>
      </c>
      <c r="D23" s="7">
        <f t="shared" si="0"/>
        <v>38.849800000000009</v>
      </c>
      <c r="E23" s="7">
        <f t="shared" si="1"/>
        <v>20.856225000000002</v>
      </c>
      <c r="F23" s="7">
        <f t="shared" si="2"/>
        <v>1.8627436173132963</v>
      </c>
      <c r="G23" s="7">
        <f t="shared" si="3"/>
        <v>53.023126146814896</v>
      </c>
    </row>
    <row r="24" spans="1:7" x14ac:dyDescent="0.3">
      <c r="A24" s="1" t="s">
        <v>8</v>
      </c>
      <c r="B24" s="4">
        <v>2.2380874999999998</v>
      </c>
      <c r="C24" s="4">
        <v>83.909462500000004</v>
      </c>
      <c r="D24" s="7">
        <f t="shared" si="0"/>
        <v>35.809399999999997</v>
      </c>
      <c r="E24" s="7">
        <f t="shared" si="1"/>
        <v>20.476174999999998</v>
      </c>
      <c r="F24" s="7">
        <f t="shared" si="2"/>
        <v>1.7488324845826919</v>
      </c>
      <c r="G24" s="7">
        <f t="shared" si="3"/>
        <v>47.355578914028946</v>
      </c>
    </row>
    <row r="25" spans="1:7" x14ac:dyDescent="0.3">
      <c r="A25" s="1" t="s">
        <v>9</v>
      </c>
      <c r="B25" s="4">
        <v>3.4857625000000003</v>
      </c>
      <c r="C25" s="4">
        <v>151.42625000000001</v>
      </c>
      <c r="D25" s="7">
        <f t="shared" si="0"/>
        <v>55.772200000000005</v>
      </c>
      <c r="E25" s="7">
        <f t="shared" si="1"/>
        <v>22.971525</v>
      </c>
      <c r="F25" s="7">
        <f t="shared" si="2"/>
        <v>2.4278840869293616</v>
      </c>
      <c r="G25" s="7">
        <f t="shared" si="3"/>
        <v>86.902395956444494</v>
      </c>
    </row>
    <row r="26" spans="1:7" x14ac:dyDescent="0.3">
      <c r="A26" s="1" t="s">
        <v>10</v>
      </c>
      <c r="B26" s="4">
        <v>3.9001875000000008</v>
      </c>
      <c r="C26" s="4">
        <v>183.20937499999999</v>
      </c>
      <c r="D26" s="7">
        <f t="shared" si="0"/>
        <v>62.403000000000013</v>
      </c>
      <c r="E26" s="7">
        <f t="shared" si="1"/>
        <v>23.800375000000003</v>
      </c>
      <c r="F26" s="7">
        <f t="shared" si="2"/>
        <v>2.6219334779388981</v>
      </c>
      <c r="G26" s="7">
        <f t="shared" si="3"/>
        <v>101.04534316113192</v>
      </c>
    </row>
    <row r="27" spans="1:7" x14ac:dyDescent="0.3">
      <c r="A27" s="1">
        <v>37990</v>
      </c>
      <c r="B27" s="4">
        <v>4.5678875000000003</v>
      </c>
      <c r="C27" s="4">
        <v>230.32774999999998</v>
      </c>
      <c r="D27" s="7">
        <f t="shared" si="0"/>
        <v>73.086200000000005</v>
      </c>
      <c r="E27" s="7">
        <f t="shared" si="1"/>
        <v>25.135775000000002</v>
      </c>
      <c r="F27" s="7">
        <f t="shared" si="2"/>
        <v>2.907656517453709</v>
      </c>
      <c r="G27" s="7">
        <f t="shared" si="3"/>
        <v>124.62550551745645</v>
      </c>
    </row>
    <row r="28" spans="1:7" x14ac:dyDescent="0.3">
      <c r="A28" s="1">
        <v>38169</v>
      </c>
      <c r="B28" s="4">
        <v>3.8479375</v>
      </c>
      <c r="C28" s="4">
        <v>200.60024999999999</v>
      </c>
      <c r="D28" s="7">
        <f t="shared" si="0"/>
        <v>61.567</v>
      </c>
      <c r="E28" s="7">
        <f t="shared" si="1"/>
        <v>23.695875000000001</v>
      </c>
      <c r="F28" s="7">
        <f t="shared" si="2"/>
        <v>2.5982159342079578</v>
      </c>
      <c r="G28" s="7">
        <f t="shared" si="3"/>
        <v>99.239738905658072</v>
      </c>
    </row>
    <row r="29" spans="1:7" x14ac:dyDescent="0.3">
      <c r="A29" s="1">
        <v>38078</v>
      </c>
      <c r="B29" s="4">
        <v>3.304125</v>
      </c>
      <c r="C29" s="4">
        <v>103.47124999999998</v>
      </c>
      <c r="D29" s="7">
        <f t="shared" si="0"/>
        <v>52.866</v>
      </c>
      <c r="E29" s="7">
        <f t="shared" si="1"/>
        <v>22.608249999999998</v>
      </c>
      <c r="F29" s="7">
        <f t="shared" si="2"/>
        <v>2.338349938628598</v>
      </c>
      <c r="G29" s="7">
        <f t="shared" si="3"/>
        <v>80.840911935052716</v>
      </c>
    </row>
    <row r="30" spans="1:7" x14ac:dyDescent="0.3">
      <c r="A30" s="24" t="s">
        <v>34</v>
      </c>
      <c r="B30" s="18">
        <v>5.9</v>
      </c>
      <c r="C30" s="24">
        <f>(G30-10.889)/0.491</f>
        <v>332.10890058336145</v>
      </c>
      <c r="D30" s="24">
        <f>B30*16</f>
        <v>94.4</v>
      </c>
      <c r="E30" s="24">
        <f>16+(B30*2)</f>
        <v>27.8</v>
      </c>
      <c r="F30" s="24">
        <f>D30/E30</f>
        <v>3.3956834532374103</v>
      </c>
      <c r="G30" s="24">
        <f t="shared" si="3"/>
        <v>173.95447018643048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5</vt:i4>
      </vt:variant>
    </vt:vector>
  </HeadingPairs>
  <TitlesOfParts>
    <vt:vector size="5" baseType="lpstr">
      <vt:lpstr>ερώτημα 1&amp;2</vt:lpstr>
      <vt:lpstr>ερώτημα3</vt:lpstr>
      <vt:lpstr>ερώτημα 4</vt:lpstr>
      <vt:lpstr>ερωτημα 5</vt:lpstr>
      <vt:lpstr>ερώτημα6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Κυριάκη</dc:creator>
  <cp:lastModifiedBy>Κυριάκη</cp:lastModifiedBy>
  <dcterms:created xsi:type="dcterms:W3CDTF">2021-11-23T18:01:02Z</dcterms:created>
  <dcterms:modified xsi:type="dcterms:W3CDTF">2021-12-14T10:41:55Z</dcterms:modified>
</cp:coreProperties>
</file>