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υδρολογία\ergasthrio\2021\εργαστήριο 1\PROJECT1\"/>
    </mc:Choice>
  </mc:AlternateContent>
  <xr:revisionPtr revIDLastSave="0" documentId="13_ncr:1_{F86ACA96-0AD8-4C04-BE0A-7EFB11003FB2}" xr6:coauthVersionLast="47" xr6:coauthVersionMax="47" xr10:uidLastSave="{00000000-0000-0000-0000-000000000000}"/>
  <bookViews>
    <workbookView xWindow="10524" yWindow="312" windowWidth="13068" windowHeight="123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" i="1" l="1"/>
  <c r="AM28" i="1"/>
  <c r="AM24" i="1"/>
  <c r="AM18" i="1"/>
  <c r="AM6" i="1"/>
  <c r="AK32" i="1"/>
  <c r="AK24" i="1"/>
  <c r="AK18" i="1"/>
  <c r="AK10" i="1"/>
  <c r="AM10" i="1"/>
  <c r="AM14" i="1"/>
  <c r="AM32" i="1"/>
  <c r="AM36" i="1"/>
  <c r="AL37" i="1"/>
  <c r="AK36" i="1"/>
  <c r="AK28" i="1"/>
  <c r="AK14" i="1"/>
  <c r="AK6" i="1"/>
  <c r="B32" i="2"/>
  <c r="AJ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2" i="1"/>
  <c r="AC6" i="1"/>
  <c r="AC8" i="1"/>
  <c r="AC14" i="1"/>
  <c r="AC16" i="1"/>
  <c r="AC22" i="1"/>
  <c r="AC24" i="1"/>
  <c r="AC30" i="1"/>
  <c r="AC32" i="1"/>
  <c r="AB3" i="1"/>
  <c r="AB5" i="1"/>
  <c r="AB11" i="1"/>
  <c r="AB13" i="1"/>
  <c r="AB19" i="1"/>
  <c r="AB21" i="1"/>
  <c r="AB27" i="1"/>
  <c r="AB29" i="1"/>
  <c r="AB35" i="1"/>
  <c r="AB2" i="1"/>
  <c r="Q3" i="1"/>
  <c r="Q4" i="1"/>
  <c r="AB4" i="1" s="1"/>
  <c r="Q5" i="1"/>
  <c r="Q6" i="1"/>
  <c r="AB6" i="1" s="1"/>
  <c r="Q7" i="1"/>
  <c r="AB7" i="1" s="1"/>
  <c r="Q8" i="1"/>
  <c r="AB8" i="1" s="1"/>
  <c r="Q9" i="1"/>
  <c r="AB9" i="1" s="1"/>
  <c r="Q10" i="1"/>
  <c r="AB10" i="1" s="1"/>
  <c r="Q11" i="1"/>
  <c r="Q12" i="1"/>
  <c r="AB12" i="1" s="1"/>
  <c r="Q13" i="1"/>
  <c r="Q14" i="1"/>
  <c r="AB14" i="1" s="1"/>
  <c r="Q15" i="1"/>
  <c r="AB15" i="1" s="1"/>
  <c r="Q16" i="1"/>
  <c r="AB16" i="1" s="1"/>
  <c r="Q17" i="1"/>
  <c r="AB17" i="1" s="1"/>
  <c r="Q18" i="1"/>
  <c r="AB18" i="1" s="1"/>
  <c r="Q19" i="1"/>
  <c r="Q20" i="1"/>
  <c r="AB20" i="1" s="1"/>
  <c r="Q21" i="1"/>
  <c r="Q22" i="1"/>
  <c r="AB22" i="1" s="1"/>
  <c r="Q23" i="1"/>
  <c r="AB23" i="1" s="1"/>
  <c r="Q24" i="1"/>
  <c r="AB24" i="1" s="1"/>
  <c r="Q25" i="1"/>
  <c r="AB25" i="1" s="1"/>
  <c r="Q26" i="1"/>
  <c r="AB26" i="1" s="1"/>
  <c r="Q27" i="1"/>
  <c r="Q28" i="1"/>
  <c r="AB28" i="1" s="1"/>
  <c r="Q29" i="1"/>
  <c r="Q30" i="1"/>
  <c r="AB30" i="1" s="1"/>
  <c r="Q31" i="1"/>
  <c r="AB31" i="1" s="1"/>
  <c r="Q32" i="1"/>
  <c r="AB32" i="1" s="1"/>
  <c r="Q33" i="1"/>
  <c r="AB33" i="1" s="1"/>
  <c r="Q34" i="1"/>
  <c r="AB34" i="1" s="1"/>
  <c r="Q35" i="1"/>
  <c r="Q36" i="1"/>
  <c r="AB36" i="1" s="1"/>
  <c r="Q2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2" i="1"/>
  <c r="S7" i="1"/>
  <c r="S9" i="1"/>
  <c r="S15" i="1"/>
  <c r="S17" i="1"/>
  <c r="S23" i="1"/>
  <c r="S25" i="1"/>
  <c r="S31" i="1"/>
  <c r="S33" i="1"/>
  <c r="R36" i="1"/>
  <c r="S36" i="1" s="1"/>
  <c r="Z36" i="1" s="1"/>
  <c r="R3" i="1"/>
  <c r="S3" i="1" s="1"/>
  <c r="R4" i="1"/>
  <c r="S4" i="1" s="1"/>
  <c r="Z4" i="1" s="1"/>
  <c r="R5" i="1"/>
  <c r="S5" i="1" s="1"/>
  <c r="R6" i="1"/>
  <c r="S6" i="1" s="1"/>
  <c r="R7" i="1"/>
  <c r="R8" i="1"/>
  <c r="S8" i="1" s="1"/>
  <c r="R9" i="1"/>
  <c r="R10" i="1"/>
  <c r="S10" i="1" s="1"/>
  <c r="Z10" i="1" s="1"/>
  <c r="R11" i="1"/>
  <c r="S11" i="1" s="1"/>
  <c r="R12" i="1"/>
  <c r="S12" i="1" s="1"/>
  <c r="Z12" i="1" s="1"/>
  <c r="R13" i="1"/>
  <c r="S13" i="1" s="1"/>
  <c r="R14" i="1"/>
  <c r="S14" i="1" s="1"/>
  <c r="R15" i="1"/>
  <c r="R16" i="1"/>
  <c r="S16" i="1" s="1"/>
  <c r="R17" i="1"/>
  <c r="R18" i="1"/>
  <c r="S18" i="1" s="1"/>
  <c r="Z18" i="1" s="1"/>
  <c r="R19" i="1"/>
  <c r="S19" i="1" s="1"/>
  <c r="R20" i="1"/>
  <c r="S20" i="1" s="1"/>
  <c r="Z20" i="1" s="1"/>
  <c r="R21" i="1"/>
  <c r="S21" i="1" s="1"/>
  <c r="R22" i="1"/>
  <c r="S22" i="1" s="1"/>
  <c r="R23" i="1"/>
  <c r="R24" i="1"/>
  <c r="S24" i="1" s="1"/>
  <c r="R25" i="1"/>
  <c r="R26" i="1"/>
  <c r="S26" i="1" s="1"/>
  <c r="Z26" i="1" s="1"/>
  <c r="R27" i="1"/>
  <c r="S27" i="1" s="1"/>
  <c r="R28" i="1"/>
  <c r="S28" i="1" s="1"/>
  <c r="Z28" i="1" s="1"/>
  <c r="R29" i="1"/>
  <c r="S29" i="1" s="1"/>
  <c r="R30" i="1"/>
  <c r="S30" i="1" s="1"/>
  <c r="R31" i="1"/>
  <c r="R32" i="1"/>
  <c r="S32" i="1" s="1"/>
  <c r="R33" i="1"/>
  <c r="R34" i="1"/>
  <c r="S34" i="1" s="1"/>
  <c r="Z34" i="1" s="1"/>
  <c r="R35" i="1"/>
  <c r="S35" i="1" s="1"/>
  <c r="R2" i="1"/>
  <c r="S2" i="1" s="1"/>
  <c r="T3" i="1"/>
  <c r="Z3" i="1" s="1"/>
  <c r="T4" i="1"/>
  <c r="T5" i="1"/>
  <c r="Z5" i="1" s="1"/>
  <c r="T6" i="1"/>
  <c r="Z6" i="1" s="1"/>
  <c r="T7" i="1"/>
  <c r="Z7" i="1" s="1"/>
  <c r="T8" i="1"/>
  <c r="Z8" i="1" s="1"/>
  <c r="T9" i="1"/>
  <c r="Z9" i="1" s="1"/>
  <c r="T10" i="1"/>
  <c r="T11" i="1"/>
  <c r="Z11" i="1" s="1"/>
  <c r="T12" i="1"/>
  <c r="T13" i="1"/>
  <c r="Z13" i="1" s="1"/>
  <c r="T14" i="1"/>
  <c r="Z14" i="1" s="1"/>
  <c r="T15" i="1"/>
  <c r="Z15" i="1" s="1"/>
  <c r="T16" i="1"/>
  <c r="Z16" i="1" s="1"/>
  <c r="T17" i="1"/>
  <c r="Z17" i="1" s="1"/>
  <c r="T18" i="1"/>
  <c r="T19" i="1"/>
  <c r="Z19" i="1" s="1"/>
  <c r="T20" i="1"/>
  <c r="T21" i="1"/>
  <c r="Z21" i="1" s="1"/>
  <c r="T22" i="1"/>
  <c r="Z22" i="1" s="1"/>
  <c r="T23" i="1"/>
  <c r="Z23" i="1" s="1"/>
  <c r="T24" i="1"/>
  <c r="Z24" i="1" s="1"/>
  <c r="T25" i="1"/>
  <c r="Z25" i="1" s="1"/>
  <c r="T26" i="1"/>
  <c r="T27" i="1"/>
  <c r="Z27" i="1" s="1"/>
  <c r="T28" i="1"/>
  <c r="T29" i="1"/>
  <c r="Z29" i="1" s="1"/>
  <c r="T30" i="1"/>
  <c r="Z30" i="1" s="1"/>
  <c r="T31" i="1"/>
  <c r="Z31" i="1" s="1"/>
  <c r="T32" i="1"/>
  <c r="Z32" i="1" s="1"/>
  <c r="T33" i="1"/>
  <c r="Z33" i="1" s="1"/>
  <c r="T34" i="1"/>
  <c r="T35" i="1"/>
  <c r="Z35" i="1" s="1"/>
  <c r="T36" i="1"/>
  <c r="T2" i="1"/>
  <c r="Z2" i="1" s="1"/>
  <c r="Y17" i="1"/>
  <c r="Y25" i="1"/>
  <c r="W3" i="1"/>
  <c r="W4" i="1"/>
  <c r="W5" i="1"/>
  <c r="W6" i="1"/>
  <c r="Y6" i="1" s="1"/>
  <c r="W7" i="1"/>
  <c r="W8" i="1"/>
  <c r="Y8" i="1" s="1"/>
  <c r="W9" i="1"/>
  <c r="Y9" i="1" s="1"/>
  <c r="W10" i="1"/>
  <c r="W11" i="1"/>
  <c r="W12" i="1"/>
  <c r="W13" i="1"/>
  <c r="W14" i="1"/>
  <c r="Y14" i="1" s="1"/>
  <c r="W15" i="1"/>
  <c r="W16" i="1"/>
  <c r="Y16" i="1" s="1"/>
  <c r="W17" i="1"/>
  <c r="W18" i="1"/>
  <c r="W19" i="1"/>
  <c r="W20" i="1"/>
  <c r="W21" i="1"/>
  <c r="W22" i="1"/>
  <c r="Y22" i="1" s="1"/>
  <c r="W23" i="1"/>
  <c r="W24" i="1"/>
  <c r="Y24" i="1" s="1"/>
  <c r="W25" i="1"/>
  <c r="W26" i="1"/>
  <c r="W27" i="1"/>
  <c r="W28" i="1"/>
  <c r="W29" i="1"/>
  <c r="W30" i="1"/>
  <c r="Y30" i="1" s="1"/>
  <c r="W31" i="1"/>
  <c r="W32" i="1"/>
  <c r="Y32" i="1" s="1"/>
  <c r="W33" i="1"/>
  <c r="Y33" i="1" s="1"/>
  <c r="W34" i="1"/>
  <c r="W35" i="1"/>
  <c r="W36" i="1"/>
  <c r="W2" i="1"/>
  <c r="V3" i="1"/>
  <c r="X3" i="1" s="1"/>
  <c r="V4" i="1"/>
  <c r="X4" i="1" s="1"/>
  <c r="V5" i="1"/>
  <c r="X5" i="1" s="1"/>
  <c r="V6" i="1"/>
  <c r="V7" i="1"/>
  <c r="X7" i="1" s="1"/>
  <c r="V8" i="1"/>
  <c r="V9" i="1"/>
  <c r="X9" i="1" s="1"/>
  <c r="V10" i="1"/>
  <c r="X10" i="1" s="1"/>
  <c r="V11" i="1"/>
  <c r="X11" i="1" s="1"/>
  <c r="V12" i="1"/>
  <c r="X12" i="1" s="1"/>
  <c r="V13" i="1"/>
  <c r="X13" i="1" s="1"/>
  <c r="V14" i="1"/>
  <c r="V15" i="1"/>
  <c r="X15" i="1" s="1"/>
  <c r="V16" i="1"/>
  <c r="V17" i="1"/>
  <c r="X17" i="1" s="1"/>
  <c r="V18" i="1"/>
  <c r="X18" i="1" s="1"/>
  <c r="V19" i="1"/>
  <c r="X19" i="1" s="1"/>
  <c r="V20" i="1"/>
  <c r="X20" i="1" s="1"/>
  <c r="V21" i="1"/>
  <c r="X21" i="1" s="1"/>
  <c r="V22" i="1"/>
  <c r="V23" i="1"/>
  <c r="X23" i="1" s="1"/>
  <c r="V24" i="1"/>
  <c r="V25" i="1"/>
  <c r="X25" i="1" s="1"/>
  <c r="V26" i="1"/>
  <c r="X26" i="1" s="1"/>
  <c r="V27" i="1"/>
  <c r="X27" i="1" s="1"/>
  <c r="V28" i="1"/>
  <c r="X28" i="1" s="1"/>
  <c r="V29" i="1"/>
  <c r="X29" i="1" s="1"/>
  <c r="V30" i="1"/>
  <c r="V31" i="1"/>
  <c r="X31" i="1" s="1"/>
  <c r="V32" i="1"/>
  <c r="V33" i="1"/>
  <c r="X33" i="1" s="1"/>
  <c r="V34" i="1"/>
  <c r="X34" i="1" s="1"/>
  <c r="V35" i="1"/>
  <c r="X35" i="1" s="1"/>
  <c r="V36" i="1"/>
  <c r="X36" i="1" s="1"/>
  <c r="V2" i="1"/>
  <c r="X2" i="1" s="1"/>
  <c r="U12" i="1"/>
  <c r="U14" i="1"/>
  <c r="U19" i="1"/>
  <c r="U28" i="1"/>
  <c r="U30" i="1"/>
  <c r="U35" i="1"/>
  <c r="B3" i="1"/>
  <c r="U3" i="1" s="1"/>
  <c r="B4" i="1"/>
  <c r="U4" i="1" s="1"/>
  <c r="B5" i="1"/>
  <c r="U5" i="1" s="1"/>
  <c r="B6" i="1"/>
  <c r="U6" i="1" s="1"/>
  <c r="B7" i="1"/>
  <c r="U7" i="1" s="1"/>
  <c r="B8" i="1"/>
  <c r="U8" i="1" s="1"/>
  <c r="B9" i="1"/>
  <c r="U9" i="1" s="1"/>
  <c r="B10" i="1"/>
  <c r="U10" i="1" s="1"/>
  <c r="B11" i="1"/>
  <c r="AC11" i="1" s="1"/>
  <c r="B12" i="1"/>
  <c r="AC12" i="1" s="1"/>
  <c r="B13" i="1"/>
  <c r="U13" i="1" s="1"/>
  <c r="B14" i="1"/>
  <c r="B15" i="1"/>
  <c r="AC15" i="1" s="1"/>
  <c r="B16" i="1"/>
  <c r="U16" i="1" s="1"/>
  <c r="B17" i="1"/>
  <c r="U17" i="1" s="1"/>
  <c r="AD17" i="1" s="1"/>
  <c r="B18" i="1"/>
  <c r="U18" i="1" s="1"/>
  <c r="B19" i="1"/>
  <c r="AC19" i="1" s="1"/>
  <c r="B20" i="1"/>
  <c r="U20" i="1" s="1"/>
  <c r="B21" i="1"/>
  <c r="U21" i="1" s="1"/>
  <c r="B22" i="1"/>
  <c r="U22" i="1" s="1"/>
  <c r="B23" i="1"/>
  <c r="U23" i="1" s="1"/>
  <c r="B24" i="1"/>
  <c r="U24" i="1" s="1"/>
  <c r="B25" i="1"/>
  <c r="U25" i="1" s="1"/>
  <c r="AD25" i="1" s="1"/>
  <c r="B26" i="1"/>
  <c r="U26" i="1" s="1"/>
  <c r="B27" i="1"/>
  <c r="AC27" i="1" s="1"/>
  <c r="B28" i="1"/>
  <c r="AC28" i="1" s="1"/>
  <c r="B29" i="1"/>
  <c r="U29" i="1" s="1"/>
  <c r="B30" i="1"/>
  <c r="B31" i="1"/>
  <c r="AC31" i="1" s="1"/>
  <c r="B32" i="1"/>
  <c r="U32" i="1" s="1"/>
  <c r="B33" i="1"/>
  <c r="U33" i="1" s="1"/>
  <c r="B34" i="1"/>
  <c r="U34" i="1" s="1"/>
  <c r="B35" i="1"/>
  <c r="AC35" i="1" s="1"/>
  <c r="B36" i="1"/>
  <c r="U36" i="1" s="1"/>
  <c r="B2" i="1"/>
  <c r="U2" i="1" s="1"/>
  <c r="AM37" i="1" l="1"/>
  <c r="AK37" i="1"/>
  <c r="AD22" i="1"/>
  <c r="AE22" i="1" s="1"/>
  <c r="AF22" i="1" s="1"/>
  <c r="AG22" i="1" s="1"/>
  <c r="AH22" i="1" s="1"/>
  <c r="AI22" i="1" s="1"/>
  <c r="AD12" i="1"/>
  <c r="AE12" i="1" s="1"/>
  <c r="AF12" i="1" s="1"/>
  <c r="AG12" i="1" s="1"/>
  <c r="AH12" i="1" s="1"/>
  <c r="AI12" i="1" s="1"/>
  <c r="AD14" i="1"/>
  <c r="AE14" i="1" s="1"/>
  <c r="AF14" i="1" s="1"/>
  <c r="AG14" i="1" s="1"/>
  <c r="AH14" i="1" s="1"/>
  <c r="AI14" i="1" s="1"/>
  <c r="AD3" i="1"/>
  <c r="AD20" i="1"/>
  <c r="AD26" i="1"/>
  <c r="AE25" i="1"/>
  <c r="AF25" i="1" s="1"/>
  <c r="AG25" i="1" s="1"/>
  <c r="AH25" i="1" s="1"/>
  <c r="AI25" i="1" s="1"/>
  <c r="AD9" i="1"/>
  <c r="AD34" i="1"/>
  <c r="AD33" i="1"/>
  <c r="AD23" i="1"/>
  <c r="AE23" i="1" s="1"/>
  <c r="AF23" i="1" s="1"/>
  <c r="AG23" i="1" s="1"/>
  <c r="AH23" i="1" s="1"/>
  <c r="AI23" i="1" s="1"/>
  <c r="U31" i="1"/>
  <c r="U15" i="1"/>
  <c r="Y31" i="1"/>
  <c r="Y23" i="1"/>
  <c r="Y15" i="1"/>
  <c r="Y7" i="1"/>
  <c r="AD7" i="1" s="1"/>
  <c r="AE7" i="1" s="1"/>
  <c r="AF7" i="1" s="1"/>
  <c r="AG7" i="1" s="1"/>
  <c r="AH7" i="1" s="1"/>
  <c r="AI7" i="1" s="1"/>
  <c r="AC23" i="1"/>
  <c r="AC7" i="1"/>
  <c r="Y2" i="1"/>
  <c r="Y29" i="1"/>
  <c r="AD29" i="1" s="1"/>
  <c r="AE29" i="1" s="1"/>
  <c r="AF29" i="1" s="1"/>
  <c r="AG29" i="1" s="1"/>
  <c r="AH29" i="1" s="1"/>
  <c r="AI29" i="1" s="1"/>
  <c r="Y21" i="1"/>
  <c r="AD21" i="1" s="1"/>
  <c r="AE21" i="1" s="1"/>
  <c r="AF21" i="1" s="1"/>
  <c r="AG21" i="1" s="1"/>
  <c r="AH21" i="1" s="1"/>
  <c r="AI21" i="1" s="1"/>
  <c r="Y13" i="1"/>
  <c r="AD13" i="1" s="1"/>
  <c r="AE13" i="1" s="1"/>
  <c r="AF13" i="1" s="1"/>
  <c r="AG13" i="1" s="1"/>
  <c r="AH13" i="1" s="1"/>
  <c r="AI13" i="1" s="1"/>
  <c r="Y5" i="1"/>
  <c r="AD5" i="1" s="1"/>
  <c r="AE5" i="1" s="1"/>
  <c r="AF5" i="1" s="1"/>
  <c r="AG5" i="1" s="1"/>
  <c r="AH5" i="1" s="1"/>
  <c r="AI5" i="1" s="1"/>
  <c r="AC2" i="1"/>
  <c r="AC29" i="1"/>
  <c r="AC21" i="1"/>
  <c r="AC13" i="1"/>
  <c r="AC5" i="1"/>
  <c r="U27" i="1"/>
  <c r="AD27" i="1" s="1"/>
  <c r="AE27" i="1" s="1"/>
  <c r="AF27" i="1" s="1"/>
  <c r="AG27" i="1" s="1"/>
  <c r="AH27" i="1" s="1"/>
  <c r="AI27" i="1" s="1"/>
  <c r="U11" i="1"/>
  <c r="AD11" i="1" s="1"/>
  <c r="AE11" i="1" s="1"/>
  <c r="AF11" i="1" s="1"/>
  <c r="AG11" i="1" s="1"/>
  <c r="AH11" i="1" s="1"/>
  <c r="AI11" i="1" s="1"/>
  <c r="Y36" i="1"/>
  <c r="AD36" i="1" s="1"/>
  <c r="AE36" i="1" s="1"/>
  <c r="AF36" i="1" s="1"/>
  <c r="AG36" i="1" s="1"/>
  <c r="AH36" i="1" s="1"/>
  <c r="AI36" i="1" s="1"/>
  <c r="Y28" i="1"/>
  <c r="AD28" i="1" s="1"/>
  <c r="AE28" i="1" s="1"/>
  <c r="AF28" i="1" s="1"/>
  <c r="AG28" i="1" s="1"/>
  <c r="AH28" i="1" s="1"/>
  <c r="AI28" i="1" s="1"/>
  <c r="Y20" i="1"/>
  <c r="Y12" i="1"/>
  <c r="Y4" i="1"/>
  <c r="AD4" i="1" s="1"/>
  <c r="AE4" i="1" s="1"/>
  <c r="AF4" i="1" s="1"/>
  <c r="AG4" i="1" s="1"/>
  <c r="AH4" i="1" s="1"/>
  <c r="AI4" i="1" s="1"/>
  <c r="AC36" i="1"/>
  <c r="AC20" i="1"/>
  <c r="AC4" i="1"/>
  <c r="X32" i="1"/>
  <c r="AD32" i="1" s="1"/>
  <c r="AE32" i="1" s="1"/>
  <c r="AF32" i="1" s="1"/>
  <c r="AG32" i="1" s="1"/>
  <c r="AH32" i="1" s="1"/>
  <c r="AI32" i="1" s="1"/>
  <c r="X24" i="1"/>
  <c r="AD24" i="1" s="1"/>
  <c r="AE24" i="1" s="1"/>
  <c r="AF24" i="1" s="1"/>
  <c r="AG24" i="1" s="1"/>
  <c r="AH24" i="1" s="1"/>
  <c r="AI24" i="1" s="1"/>
  <c r="X16" i="1"/>
  <c r="AD16" i="1" s="1"/>
  <c r="AE16" i="1" s="1"/>
  <c r="AF16" i="1" s="1"/>
  <c r="AG16" i="1" s="1"/>
  <c r="AH16" i="1" s="1"/>
  <c r="AI16" i="1" s="1"/>
  <c r="X8" i="1"/>
  <c r="AD8" i="1" s="1"/>
  <c r="AE8" i="1" s="1"/>
  <c r="AF8" i="1" s="1"/>
  <c r="AG8" i="1" s="1"/>
  <c r="AH8" i="1" s="1"/>
  <c r="AI8" i="1" s="1"/>
  <c r="Y35" i="1"/>
  <c r="AD35" i="1" s="1"/>
  <c r="AE35" i="1" s="1"/>
  <c r="AF35" i="1" s="1"/>
  <c r="AG35" i="1" s="1"/>
  <c r="AH35" i="1" s="1"/>
  <c r="AI35" i="1" s="1"/>
  <c r="Y27" i="1"/>
  <c r="Y19" i="1"/>
  <c r="AD19" i="1" s="1"/>
  <c r="AE19" i="1" s="1"/>
  <c r="AF19" i="1" s="1"/>
  <c r="AG19" i="1" s="1"/>
  <c r="AH19" i="1" s="1"/>
  <c r="AI19" i="1" s="1"/>
  <c r="Y11" i="1"/>
  <c r="Y3" i="1"/>
  <c r="AC3" i="1"/>
  <c r="Y34" i="1"/>
  <c r="Y26" i="1"/>
  <c r="Y18" i="1"/>
  <c r="AD18" i="1" s="1"/>
  <c r="AE18" i="1" s="1"/>
  <c r="AF18" i="1" s="1"/>
  <c r="AG18" i="1" s="1"/>
  <c r="AH18" i="1" s="1"/>
  <c r="AI18" i="1" s="1"/>
  <c r="Y10" i="1"/>
  <c r="AD10" i="1" s="1"/>
  <c r="AE10" i="1" s="1"/>
  <c r="AF10" i="1" s="1"/>
  <c r="AG10" i="1" s="1"/>
  <c r="AH10" i="1" s="1"/>
  <c r="AI10" i="1" s="1"/>
  <c r="AC34" i="1"/>
  <c r="AC26" i="1"/>
  <c r="AC18" i="1"/>
  <c r="AC10" i="1"/>
  <c r="X30" i="1"/>
  <c r="AD30" i="1" s="1"/>
  <c r="AE30" i="1" s="1"/>
  <c r="AF30" i="1" s="1"/>
  <c r="AG30" i="1" s="1"/>
  <c r="AH30" i="1" s="1"/>
  <c r="AI30" i="1" s="1"/>
  <c r="X22" i="1"/>
  <c r="X14" i="1"/>
  <c r="X6" i="1"/>
  <c r="AD6" i="1" s="1"/>
  <c r="AE6" i="1" s="1"/>
  <c r="AF6" i="1" s="1"/>
  <c r="AG6" i="1" s="1"/>
  <c r="AH6" i="1" s="1"/>
  <c r="AI6" i="1" s="1"/>
  <c r="AC33" i="1"/>
  <c r="AC25" i="1"/>
  <c r="AC17" i="1"/>
  <c r="AE17" i="1" s="1"/>
  <c r="AF17" i="1" s="1"/>
  <c r="AG17" i="1" s="1"/>
  <c r="AH17" i="1" s="1"/>
  <c r="AI17" i="1" s="1"/>
  <c r="AC9" i="1"/>
  <c r="AE20" i="1" l="1"/>
  <c r="AF20" i="1" s="1"/>
  <c r="AG20" i="1" s="1"/>
  <c r="AH20" i="1" s="1"/>
  <c r="AI20" i="1" s="1"/>
  <c r="AE9" i="1"/>
  <c r="AF9" i="1" s="1"/>
  <c r="AG9" i="1" s="1"/>
  <c r="AH9" i="1" s="1"/>
  <c r="AI9" i="1" s="1"/>
  <c r="AE33" i="1"/>
  <c r="AF33" i="1" s="1"/>
  <c r="AG33" i="1" s="1"/>
  <c r="AH33" i="1" s="1"/>
  <c r="AI33" i="1" s="1"/>
  <c r="AD15" i="1"/>
  <c r="AE15" i="1" s="1"/>
  <c r="AF15" i="1" s="1"/>
  <c r="AG15" i="1" s="1"/>
  <c r="AH15" i="1" s="1"/>
  <c r="AI15" i="1" s="1"/>
  <c r="AE3" i="1"/>
  <c r="AF3" i="1" s="1"/>
  <c r="AG3" i="1" s="1"/>
  <c r="AH3" i="1" s="1"/>
  <c r="AI3" i="1" s="1"/>
  <c r="AD31" i="1"/>
  <c r="AE31" i="1" s="1"/>
  <c r="AF31" i="1" s="1"/>
  <c r="AG31" i="1" s="1"/>
  <c r="AH31" i="1" s="1"/>
  <c r="AI31" i="1" s="1"/>
  <c r="AE2" i="1"/>
  <c r="AF2" i="1" s="1"/>
  <c r="AG2" i="1" s="1"/>
  <c r="AH2" i="1" s="1"/>
  <c r="AI2" i="1" s="1"/>
  <c r="AE26" i="1"/>
  <c r="AF26" i="1" s="1"/>
  <c r="AG26" i="1" s="1"/>
  <c r="AH26" i="1" s="1"/>
  <c r="AI26" i="1" s="1"/>
  <c r="AE34" i="1"/>
  <c r="AF34" i="1" s="1"/>
  <c r="AG34" i="1" s="1"/>
  <c r="AH34" i="1" s="1"/>
  <c r="AI34" i="1" s="1"/>
</calcChain>
</file>

<file path=xl/sharedStrings.xml><?xml version="1.0" encoding="utf-8"?>
<sst xmlns="http://schemas.openxmlformats.org/spreadsheetml/2006/main" count="81" uniqueCount="62">
  <si>
    <t xml:space="preserve">Μέση ταχύτητα ανέμου(m/s) </t>
  </si>
  <si>
    <t>Ολική καθαρή ενέργεια ακτινοβολίας (MJ/(m2 d))</t>
  </si>
  <si>
    <t>ΤΜΑΧ (°C)</t>
  </si>
  <si>
    <t>ΤΜΙΝ ( °C)</t>
  </si>
  <si>
    <t xml:space="preserve"> MAX RH (%)</t>
  </si>
  <si>
    <t xml:space="preserve"> MIN RH (%)</t>
  </si>
  <si>
    <t>Πυκνότητα ρα (kg/m3)</t>
  </si>
  <si>
    <t>Ύψος μέτρησης υγρασίας zh(m)</t>
  </si>
  <si>
    <t>Ύψος του φυτού h(m)</t>
  </si>
  <si>
    <t>Υψος μέτρησης ανέμου zm(m)</t>
  </si>
  <si>
    <t>Σταθερά Von Karman</t>
  </si>
  <si>
    <t xml:space="preserve">Διάμετρος d(m) </t>
  </si>
  <si>
    <t>Δείκτης φυλλικής επιφάνειας LAI</t>
  </si>
  <si>
    <t>28/7/2020</t>
  </si>
  <si>
    <t>29/7/2020</t>
  </si>
  <si>
    <t>30/7/2020</t>
  </si>
  <si>
    <t>31/7/2020</t>
  </si>
  <si>
    <t>13/8/2020</t>
  </si>
  <si>
    <t>14/8/2020</t>
  </si>
  <si>
    <t>15/8/2020</t>
  </si>
  <si>
    <t>16/8/2020</t>
  </si>
  <si>
    <t>17/8/2020</t>
  </si>
  <si>
    <t>18/8/2020</t>
  </si>
  <si>
    <t>19/8/2020</t>
  </si>
  <si>
    <t>20/8/2020</t>
  </si>
  <si>
    <t>21/8/2020</t>
  </si>
  <si>
    <t>22/8/2020</t>
  </si>
  <si>
    <t>23/8/2020</t>
  </si>
  <si>
    <t>24/8/2020</t>
  </si>
  <si>
    <t>25/8/2020</t>
  </si>
  <si>
    <t>26/8/2020</t>
  </si>
  <si>
    <t>27/8/2020</t>
  </si>
  <si>
    <t>28/8/2020</t>
  </si>
  <si>
    <t>29/8/2020</t>
  </si>
  <si>
    <t>30/8/2020</t>
  </si>
  <si>
    <t>31/8/2020</t>
  </si>
  <si>
    <r>
      <t>Μέση θερμοκρασία (</t>
    </r>
    <r>
      <rPr>
        <b/>
        <vertAlign val="superscript"/>
        <sz val="12"/>
        <color rgb="FF000000"/>
        <rFont val="Calibri"/>
        <family val="2"/>
        <charset val="161"/>
      </rPr>
      <t xml:space="preserve">o </t>
    </r>
    <r>
      <rPr>
        <b/>
        <sz val="12"/>
        <color rgb="FF000000"/>
        <rFont val="Calibri"/>
        <family val="2"/>
        <charset val="161"/>
      </rPr>
      <t>C)</t>
    </r>
  </si>
  <si>
    <t>Ημερομηνία (Ημέρα/Μήνας/Έτος)</t>
  </si>
  <si>
    <t>Ειδική θερμοχωρητικότητα αέρα Cp(MJ/ °C kg)</t>
  </si>
  <si>
    <t>Δ</t>
  </si>
  <si>
    <r>
      <t>e</t>
    </r>
    <r>
      <rPr>
        <vertAlign val="subscript"/>
        <sz val="12"/>
        <color rgb="FF000000"/>
        <rFont val="Calibri"/>
        <family val="2"/>
        <charset val="161"/>
        <scheme val="minor"/>
      </rPr>
      <t>Tmax</t>
    </r>
  </si>
  <si>
    <r>
      <t>e</t>
    </r>
    <r>
      <rPr>
        <vertAlign val="subscript"/>
        <sz val="12"/>
        <color rgb="FF000000"/>
        <rFont val="Calibri"/>
        <family val="2"/>
        <charset val="161"/>
        <scheme val="minor"/>
      </rPr>
      <t>Tmin</t>
    </r>
  </si>
  <si>
    <r>
      <t xml:space="preserve"> e</t>
    </r>
    <r>
      <rPr>
        <vertAlign val="subscript"/>
        <sz val="12"/>
        <color rgb="FF000000"/>
        <rFont val="Calibri"/>
        <family val="2"/>
        <charset val="161"/>
        <scheme val="minor"/>
      </rPr>
      <t>s</t>
    </r>
  </si>
  <si>
    <t xml:space="preserve"> ea</t>
  </si>
  <si>
    <r>
      <t>r</t>
    </r>
    <r>
      <rPr>
        <vertAlign val="subscript"/>
        <sz val="12"/>
        <color rgb="FF000000"/>
        <rFont val="Calibri"/>
        <family val="2"/>
        <charset val="161"/>
        <scheme val="minor"/>
      </rPr>
      <t>a</t>
    </r>
  </si>
  <si>
    <t>d</t>
  </si>
  <si>
    <r>
      <t xml:space="preserve"> z</t>
    </r>
    <r>
      <rPr>
        <vertAlign val="subscript"/>
        <sz val="12"/>
        <color rgb="FF000000"/>
        <rFont val="Calibri"/>
        <family val="2"/>
        <charset val="161"/>
        <scheme val="minor"/>
      </rPr>
      <t>om</t>
    </r>
  </si>
  <si>
    <r>
      <t>z</t>
    </r>
    <r>
      <rPr>
        <vertAlign val="subscript"/>
        <sz val="12"/>
        <color rgb="FF000000"/>
        <rFont val="Calibri"/>
        <family val="2"/>
        <charset val="161"/>
        <scheme val="minor"/>
      </rPr>
      <t>oh</t>
    </r>
  </si>
  <si>
    <r>
      <t xml:space="preserve"> r</t>
    </r>
    <r>
      <rPr>
        <vertAlign val="subscript"/>
        <sz val="12"/>
        <color rgb="FF000000"/>
        <rFont val="Calibri"/>
        <family val="2"/>
        <charset val="161"/>
        <scheme val="minor"/>
      </rPr>
      <t>s</t>
    </r>
  </si>
  <si>
    <t>γ</t>
  </si>
  <si>
    <t>P</t>
  </si>
  <si>
    <t>λ</t>
  </si>
  <si>
    <t>ΕΤ</t>
  </si>
  <si>
    <t>ET(SVSTO)</t>
  </si>
  <si>
    <t>ET 4/5</t>
  </si>
  <si>
    <t>ET(m/day)</t>
  </si>
  <si>
    <t>ET(riza)(m^3/day)</t>
  </si>
  <si>
    <t>ET(lt/day)</t>
  </si>
  <si>
    <t>ΕΤ ΑΝΑ 4 ΜΕΡΕΣ</t>
  </si>
  <si>
    <t>Άρδευση (L)</t>
  </si>
  <si>
    <t>NEA AΔΡΕΥΣΗ</t>
  </si>
  <si>
    <t>λET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</si>
</sst>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vertAlign val="superscript"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vertAlign val="subscript"/>
      <sz val="12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166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quotePrefix="1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4" fontId="3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8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Sheet2!$A$1:$A$31</c:f>
              <c:strCache>
                <c:ptCount val="31"/>
                <c:pt idx="0">
                  <c:v>8/1/2020</c:v>
                </c:pt>
                <c:pt idx="1">
                  <c:v>8/2/2020</c:v>
                </c:pt>
                <c:pt idx="2">
                  <c:v>8/3/2020</c:v>
                </c:pt>
                <c:pt idx="3">
                  <c:v>8/4/2020</c:v>
                </c:pt>
                <c:pt idx="4">
                  <c:v>8/5/2020</c:v>
                </c:pt>
                <c:pt idx="5">
                  <c:v>8/6/2020</c:v>
                </c:pt>
                <c:pt idx="6">
                  <c:v>8/7/2020</c:v>
                </c:pt>
                <c:pt idx="7">
                  <c:v>8/8/2020</c:v>
                </c:pt>
                <c:pt idx="8">
                  <c:v>8/9/2020</c:v>
                </c:pt>
                <c:pt idx="9">
                  <c:v>8/10/2020</c:v>
                </c:pt>
                <c:pt idx="10">
                  <c:v>8/11/2020</c:v>
                </c:pt>
                <c:pt idx="11">
                  <c:v>8/12/2020</c:v>
                </c:pt>
                <c:pt idx="12">
                  <c:v>13/8/2020</c:v>
                </c:pt>
                <c:pt idx="13">
                  <c:v>14/8/2020</c:v>
                </c:pt>
                <c:pt idx="14">
                  <c:v>15/8/2020</c:v>
                </c:pt>
                <c:pt idx="15">
                  <c:v>16/8/2020</c:v>
                </c:pt>
                <c:pt idx="16">
                  <c:v>17/8/2020</c:v>
                </c:pt>
                <c:pt idx="17">
                  <c:v>18/8/2020</c:v>
                </c:pt>
                <c:pt idx="18">
                  <c:v>19/8/2020</c:v>
                </c:pt>
                <c:pt idx="19">
                  <c:v>20/8/2020</c:v>
                </c:pt>
                <c:pt idx="20">
                  <c:v>21/8/2020</c:v>
                </c:pt>
                <c:pt idx="21">
                  <c:v>22/8/2020</c:v>
                </c:pt>
                <c:pt idx="22">
                  <c:v>23/8/2020</c:v>
                </c:pt>
                <c:pt idx="23">
                  <c:v>24/8/2020</c:v>
                </c:pt>
                <c:pt idx="24">
                  <c:v>25/8/2020</c:v>
                </c:pt>
                <c:pt idx="25">
                  <c:v>26/8/2020</c:v>
                </c:pt>
                <c:pt idx="26">
                  <c:v>27/8/2020</c:v>
                </c:pt>
                <c:pt idx="27">
                  <c:v>28/8/2020</c:v>
                </c:pt>
                <c:pt idx="28">
                  <c:v>29/8/2020</c:v>
                </c:pt>
                <c:pt idx="29">
                  <c:v>30/8/2020</c:v>
                </c:pt>
                <c:pt idx="30">
                  <c:v>31/8/2020</c:v>
                </c:pt>
              </c:strCache>
            </c:strRef>
          </c:cat>
          <c:val>
            <c:numRef>
              <c:f>Sheet2!$B$1:$B$31</c:f>
              <c:numCache>
                <c:formatCode>General</c:formatCode>
                <c:ptCount val="31"/>
                <c:pt idx="0">
                  <c:v>23.7041</c:v>
                </c:pt>
                <c:pt idx="1">
                  <c:v>21.330300000000001</c:v>
                </c:pt>
                <c:pt idx="2">
                  <c:v>20.1434</c:v>
                </c:pt>
                <c:pt idx="3">
                  <c:v>19.9572</c:v>
                </c:pt>
                <c:pt idx="4">
                  <c:v>20.2438</c:v>
                </c:pt>
                <c:pt idx="5">
                  <c:v>22.5746</c:v>
                </c:pt>
                <c:pt idx="6">
                  <c:v>19.023700000000002</c:v>
                </c:pt>
                <c:pt idx="7">
                  <c:v>15.7216</c:v>
                </c:pt>
                <c:pt idx="8">
                  <c:v>17.0307</c:v>
                </c:pt>
                <c:pt idx="9">
                  <c:v>18.3428</c:v>
                </c:pt>
                <c:pt idx="10">
                  <c:v>20.636700000000001</c:v>
                </c:pt>
                <c:pt idx="11">
                  <c:v>19.553799999999999</c:v>
                </c:pt>
                <c:pt idx="12">
                  <c:v>21.5122</c:v>
                </c:pt>
                <c:pt idx="13">
                  <c:v>20.625499999999999</c:v>
                </c:pt>
                <c:pt idx="14">
                  <c:v>20.438300000000002</c:v>
                </c:pt>
                <c:pt idx="15">
                  <c:v>20.1463</c:v>
                </c:pt>
                <c:pt idx="16">
                  <c:v>20.090699999999998</c:v>
                </c:pt>
                <c:pt idx="17">
                  <c:v>19.474799999999998</c:v>
                </c:pt>
                <c:pt idx="18">
                  <c:v>19.171500000000002</c:v>
                </c:pt>
                <c:pt idx="19">
                  <c:v>19.2651</c:v>
                </c:pt>
                <c:pt idx="20">
                  <c:v>19.297799999999999</c:v>
                </c:pt>
                <c:pt idx="21">
                  <c:v>19.286799999999999</c:v>
                </c:pt>
                <c:pt idx="22">
                  <c:v>19.2012</c:v>
                </c:pt>
                <c:pt idx="23">
                  <c:v>18.0242</c:v>
                </c:pt>
                <c:pt idx="24">
                  <c:v>17.211200000000002</c:v>
                </c:pt>
                <c:pt idx="25">
                  <c:v>18.866900000000001</c:v>
                </c:pt>
                <c:pt idx="26">
                  <c:v>18.780100000000001</c:v>
                </c:pt>
                <c:pt idx="27">
                  <c:v>18.3276</c:v>
                </c:pt>
                <c:pt idx="28">
                  <c:v>18.106400000000001</c:v>
                </c:pt>
                <c:pt idx="29">
                  <c:v>19.2194</c:v>
                </c:pt>
                <c:pt idx="30">
                  <c:v>18.178799999999999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FC-4896-9751-2A1B69B74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4849384"/>
        <c:axId val="404847744"/>
      </c:lineChart>
      <c:catAx>
        <c:axId val="40484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847744"/>
        <c:crosses val="autoZero"/>
        <c:auto val="1"/>
        <c:lblAlgn val="ctr"/>
        <c:lblOffset val="100"/>
        <c:noMultiLvlLbl val="0"/>
      </c:catAx>
      <c:valAx>
        <c:axId val="40484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849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426720</xdr:colOff>
      <xdr:row>8</xdr:row>
      <xdr:rowOff>190500</xdr:rowOff>
    </xdr:from>
    <xdr:to>
      <xdr:col>12</xdr:col>
      <xdr:colOff>121920</xdr:colOff>
      <xdr:row>22</xdr:row>
      <xdr:rowOff>160020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32E17E16-DB91-488E-84D6-C52293A95A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7"/>
  <sheetViews>
    <sheetView tabSelected="1" topLeftCell="U1" zoomScale="62" zoomScaleNormal="62" workbookViewId="0">
      <selection activeCell="AJ2" sqref="AJ2"/>
    </sheetView>
  </sheetViews>
  <sheetFormatPr defaultColWidth="9.109375" defaultRowHeight="15.6" x14ac:dyDescent="0.3"/>
  <cols>
    <col min="1" max="1" width="33.5546875" style="1" bestFit="1" customWidth="1"/>
    <col min="2" max="2" width="24.33203125" style="1" customWidth="1"/>
    <col min="3" max="3" width="29.44140625" style="1" bestFit="1" customWidth="1"/>
    <col min="4" max="4" width="48.33203125" style="1" bestFit="1" customWidth="1"/>
    <col min="5" max="5" width="10.6640625" style="1" bestFit="1" customWidth="1"/>
    <col min="6" max="6" width="10.5546875" style="1" bestFit="1" customWidth="1"/>
    <col min="7" max="7" width="12.6640625" style="1" bestFit="1" customWidth="1"/>
    <col min="8" max="8" width="13.109375" style="1" customWidth="1"/>
    <col min="9" max="9" width="45" style="1" bestFit="1" customWidth="1"/>
    <col min="10" max="10" width="22.44140625" style="1" bestFit="1" customWidth="1"/>
    <col min="11" max="11" width="31.44140625" style="1" bestFit="1" customWidth="1"/>
    <col min="12" max="12" width="21.5546875" style="1" bestFit="1" customWidth="1"/>
    <col min="13" max="13" width="30.109375" style="1" bestFit="1" customWidth="1"/>
    <col min="14" max="14" width="20.88671875" style="1" bestFit="1" customWidth="1"/>
    <col min="15" max="15" width="16.109375" style="1" bestFit="1" customWidth="1"/>
    <col min="16" max="16" width="34.109375" style="1" bestFit="1" customWidth="1"/>
    <col min="17" max="20" width="34.109375" style="1" customWidth="1"/>
    <col min="21" max="34" width="9.109375" style="1"/>
    <col min="35" max="35" width="20.21875" style="1" customWidth="1"/>
    <col min="36" max="36" width="9.109375" style="1"/>
    <col min="37" max="37" width="22" style="1" customWidth="1"/>
    <col min="38" max="38" width="17.5546875" style="1" customWidth="1"/>
    <col min="39" max="16384" width="9.109375" style="1"/>
  </cols>
  <sheetData>
    <row r="1" spans="1:39" s="13" customFormat="1" ht="18.600000000000001" x14ac:dyDescent="0.4">
      <c r="A1" s="7" t="s">
        <v>37</v>
      </c>
      <c r="B1" s="7" t="s">
        <v>36</v>
      </c>
      <c r="C1" s="7" t="s">
        <v>0</v>
      </c>
      <c r="D1" s="7" t="s">
        <v>1</v>
      </c>
      <c r="E1" s="8" t="s">
        <v>2</v>
      </c>
      <c r="F1" s="8" t="s">
        <v>3</v>
      </c>
      <c r="G1" s="9" t="s">
        <v>4</v>
      </c>
      <c r="H1" s="9" t="s">
        <v>5</v>
      </c>
      <c r="I1" s="10" t="s">
        <v>38</v>
      </c>
      <c r="J1" s="10" t="s">
        <v>6</v>
      </c>
      <c r="K1" s="11" t="s">
        <v>7</v>
      </c>
      <c r="L1" s="11" t="s">
        <v>8</v>
      </c>
      <c r="M1" s="12" t="s">
        <v>9</v>
      </c>
      <c r="N1" s="13" t="s">
        <v>10</v>
      </c>
      <c r="O1" s="13" t="s">
        <v>11</v>
      </c>
      <c r="P1" s="13" t="s">
        <v>12</v>
      </c>
      <c r="Q1" s="13" t="s">
        <v>50</v>
      </c>
      <c r="R1" s="14" t="s">
        <v>46</v>
      </c>
      <c r="S1" s="14" t="s">
        <v>47</v>
      </c>
      <c r="T1" s="13" t="s">
        <v>45</v>
      </c>
      <c r="U1" s="13" t="s">
        <v>39</v>
      </c>
      <c r="V1" s="14" t="s">
        <v>40</v>
      </c>
      <c r="W1" s="14" t="s">
        <v>41</v>
      </c>
      <c r="X1" s="14" t="s">
        <v>42</v>
      </c>
      <c r="Y1" s="14" t="s">
        <v>43</v>
      </c>
      <c r="Z1" s="14" t="s">
        <v>44</v>
      </c>
      <c r="AA1" s="15" t="s">
        <v>48</v>
      </c>
      <c r="AB1" s="13" t="s">
        <v>49</v>
      </c>
      <c r="AC1" s="13" t="s">
        <v>51</v>
      </c>
      <c r="AD1" s="13" t="s">
        <v>61</v>
      </c>
      <c r="AE1" s="13" t="s">
        <v>52</v>
      </c>
      <c r="AF1" s="13" t="s">
        <v>53</v>
      </c>
      <c r="AG1" s="13" t="s">
        <v>54</v>
      </c>
      <c r="AH1" s="13" t="s">
        <v>55</v>
      </c>
      <c r="AI1" s="13" t="s">
        <v>56</v>
      </c>
      <c r="AJ1" s="13" t="s">
        <v>57</v>
      </c>
      <c r="AK1" s="13" t="s">
        <v>60</v>
      </c>
      <c r="AL1" s="13" t="s">
        <v>59</v>
      </c>
      <c r="AM1" s="13" t="s">
        <v>58</v>
      </c>
    </row>
    <row r="2" spans="1:39" x14ac:dyDescent="0.3">
      <c r="A2" s="2" t="s">
        <v>13</v>
      </c>
      <c r="B2" s="3">
        <f>(E2+F2)/2</f>
        <v>24.35</v>
      </c>
      <c r="C2" s="4">
        <v>1.0729166666666667</v>
      </c>
      <c r="D2" s="5">
        <v>25.158000000000001</v>
      </c>
      <c r="E2" s="4">
        <v>31.9</v>
      </c>
      <c r="F2" s="4">
        <v>16.8</v>
      </c>
      <c r="G2" s="4">
        <v>91.5</v>
      </c>
      <c r="H2" s="4">
        <v>44.7</v>
      </c>
      <c r="I2" s="3">
        <v>1E-3</v>
      </c>
      <c r="J2" s="3">
        <v>1.2</v>
      </c>
      <c r="K2" s="3">
        <v>3.15</v>
      </c>
      <c r="L2" s="3">
        <v>2.1</v>
      </c>
      <c r="M2" s="3">
        <v>3.15</v>
      </c>
      <c r="N2" s="3">
        <v>0.41</v>
      </c>
      <c r="O2" s="3">
        <v>3.2</v>
      </c>
      <c r="P2" s="3">
        <v>3</v>
      </c>
      <c r="Q2" s="3">
        <f>101.3*((293-0.0065*15)/293)^5.26</f>
        <v>101.12281605615317</v>
      </c>
      <c r="R2" s="3">
        <f>0.123*L2</f>
        <v>0.25830000000000003</v>
      </c>
      <c r="S2" s="3">
        <f>0.1*R2</f>
        <v>2.5830000000000006E-2</v>
      </c>
      <c r="T2" s="3">
        <f>(2/3)*L2</f>
        <v>1.4</v>
      </c>
      <c r="U2" s="1">
        <f>(4098*(0.618*EXP((17.27*B2)/(237.3+B2)))/((B2+237.3)^2))</f>
        <v>0.18455170907411703</v>
      </c>
      <c r="V2" s="1">
        <f>0.608*EXP((17.27*E2)/(237.3+E2))</f>
        <v>4.7062987561024858</v>
      </c>
      <c r="W2" s="1">
        <f>0.608*EXP((17.27*F2)/(237.3+F2))</f>
        <v>1.9045348105133368</v>
      </c>
      <c r="X2" s="1">
        <f>(V2+W2)/2</f>
        <v>3.3054167833079111</v>
      </c>
      <c r="Y2" s="1">
        <f>(W2*(G2/100)+V2*(H2/100))/2</f>
        <v>1.9231824477987571</v>
      </c>
      <c r="Z2" s="1">
        <f>(LN((M2-T2)/R2)*LN((K2-T2)/S2))/(N2*N2*C2)</f>
        <v>44.722021140894839</v>
      </c>
      <c r="AA2" s="1">
        <f>100/(0.5*P2)</f>
        <v>66.666666666666671</v>
      </c>
      <c r="AB2" s="1">
        <f>0.00065*Q2</f>
        <v>6.5729830436499562E-2</v>
      </c>
      <c r="AC2" s="1">
        <f>2501-(2.361*B2)</f>
        <v>2443.50965</v>
      </c>
      <c r="AD2" s="1">
        <f>(U2*(D2-0)+(J2*I2*(X2-Y2)/Z2))/(U2+(AB2*(1+(AA2/Z2))))</f>
        <v>13.331795724438827</v>
      </c>
      <c r="AE2" s="1">
        <f>AD2/AC2</f>
        <v>5.4560028950320812E-3</v>
      </c>
      <c r="AF2" s="1">
        <f>1000*AE2</f>
        <v>5.4560028950320811</v>
      </c>
      <c r="AG2" s="1">
        <f>AF2*(4/5)</f>
        <v>4.3648023160256653</v>
      </c>
      <c r="AH2" s="1">
        <f>AG2/1000</f>
        <v>4.3648023160256649E-3</v>
      </c>
      <c r="AI2" s="1">
        <f>AH2*(3.14*1.6)</f>
        <v>2.1928766835712946E-2</v>
      </c>
      <c r="AJ2" s="1">
        <f>AI2*1000</f>
        <v>21.928766835712945</v>
      </c>
    </row>
    <row r="3" spans="1:39" x14ac:dyDescent="0.3">
      <c r="A3" s="2" t="s">
        <v>14</v>
      </c>
      <c r="B3" s="3">
        <f>(E3+F3)/2</f>
        <v>23.9</v>
      </c>
      <c r="C3" s="4">
        <v>1.2048611111111109</v>
      </c>
      <c r="D3" s="5">
        <v>25.524000000000004</v>
      </c>
      <c r="E3" s="4">
        <v>31.4</v>
      </c>
      <c r="F3" s="4">
        <v>16.399999999999999</v>
      </c>
      <c r="G3" s="4">
        <v>86.9</v>
      </c>
      <c r="H3" s="4">
        <v>47.7</v>
      </c>
      <c r="I3" s="3">
        <v>1E-3</v>
      </c>
      <c r="J3" s="3">
        <v>1.2</v>
      </c>
      <c r="K3" s="3">
        <v>3.15</v>
      </c>
      <c r="L3" s="3">
        <v>2.1</v>
      </c>
      <c r="M3" s="3">
        <v>3.15</v>
      </c>
      <c r="N3" s="3">
        <v>0.41</v>
      </c>
      <c r="O3" s="3">
        <v>3.2</v>
      </c>
      <c r="P3" s="3">
        <v>3</v>
      </c>
      <c r="Q3" s="3">
        <f t="shared" ref="Q3:Q36" si="0">101.3*((293-0.0065*15)/293)^5.26</f>
        <v>101.12281605615317</v>
      </c>
      <c r="R3" s="3">
        <f t="shared" ref="R3:R35" si="1">0.123*L3</f>
        <v>0.25830000000000003</v>
      </c>
      <c r="S3" s="3">
        <f t="shared" ref="S3:S36" si="2">0.1*R3</f>
        <v>2.5830000000000006E-2</v>
      </c>
      <c r="T3" s="3">
        <f t="shared" ref="T3:T36" si="3">(2/3)*L3</f>
        <v>1.4</v>
      </c>
      <c r="U3" s="1">
        <f>(4098*(0.618*EXP((17.27*B3)/(237.3+B3))))/((B3+237.3)^2)</f>
        <v>0.18025783002644968</v>
      </c>
      <c r="V3" s="1">
        <f t="shared" ref="V3:V36" si="4">0.608*EXP((17.27*E3)/(237.3+E3))</f>
        <v>4.5748489334016149</v>
      </c>
      <c r="W3" s="1">
        <f t="shared" ref="W3:W36" si="5">0.608*EXP((17.27*F3)/(237.3+F3))</f>
        <v>1.8567154494697957</v>
      </c>
      <c r="X3" s="1">
        <f t="shared" ref="X3:X36" si="6">(V3+W3)/2</f>
        <v>3.2157821914357054</v>
      </c>
      <c r="Y3" s="1">
        <f t="shared" ref="Y3:Y36" si="7">(W3*(G3/100)+V3*(H3/100))/2</f>
        <v>1.8978443334109114</v>
      </c>
      <c r="Z3" s="1">
        <f t="shared" ref="Z3:Z36" si="8">(LN((M3-T3)/R3)*LN((K3-T3)/S3))/(N3*N3*C3)</f>
        <v>39.824508739298295</v>
      </c>
      <c r="AA3" s="1">
        <f t="shared" ref="AA3:AA36" si="9">100/(0.5*P3)</f>
        <v>66.666666666666671</v>
      </c>
      <c r="AB3" s="1">
        <f t="shared" ref="AB3:AB36" si="10">0.00065*Q3</f>
        <v>6.5729830436499562E-2</v>
      </c>
      <c r="AC3" s="1">
        <f t="shared" ref="AC3:AC36" si="11">2501-(2.361*B3)</f>
        <v>2444.5720999999999</v>
      </c>
      <c r="AD3" s="1">
        <f t="shared" ref="AD3:AD36" si="12">(U3*(D3-0)+(J3*I3*(X3-Y3)/Z3))/(U3+(AB3*(1+(AA3/Z3))))</f>
        <v>12.923259926864082</v>
      </c>
      <c r="AE3" s="1">
        <f t="shared" ref="AE3:AE36" si="13">AD3/AC3</f>
        <v>5.2865120758205835E-3</v>
      </c>
      <c r="AF3" s="1">
        <f t="shared" ref="AF3:AF36" si="14">1000*AE3</f>
        <v>5.2865120758205837</v>
      </c>
      <c r="AG3" s="1">
        <f t="shared" ref="AG3:AG36" si="15">AF3*(4/5)</f>
        <v>4.2292096606564673</v>
      </c>
      <c r="AH3" s="1">
        <f t="shared" ref="AH3:AH36" si="16">AG3/1000</f>
        <v>4.2292096606564673E-3</v>
      </c>
      <c r="AI3" s="1">
        <f t="shared" ref="AI3:AI36" si="17">AH3*(3.14*1.6)</f>
        <v>2.1247549335138095E-2</v>
      </c>
      <c r="AJ3" s="1">
        <f t="shared" ref="AJ3:AJ36" si="18">AI3*1000</f>
        <v>21.247549335138096</v>
      </c>
    </row>
    <row r="4" spans="1:39" x14ac:dyDescent="0.3">
      <c r="A4" s="2" t="s">
        <v>15</v>
      </c>
      <c r="B4" s="3">
        <f t="shared" ref="B4:B36" si="19">(E4+F4)/2</f>
        <v>23.65</v>
      </c>
      <c r="C4" s="4">
        <v>1.1006944444444444</v>
      </c>
      <c r="D4" s="5">
        <v>26.119200000000006</v>
      </c>
      <c r="E4" s="4">
        <v>32.5</v>
      </c>
      <c r="F4" s="4">
        <v>14.8</v>
      </c>
      <c r="G4" s="4">
        <v>91.4</v>
      </c>
      <c r="H4" s="4">
        <v>39.1</v>
      </c>
      <c r="I4" s="3">
        <v>1E-3</v>
      </c>
      <c r="J4" s="3">
        <v>1.2</v>
      </c>
      <c r="K4" s="3">
        <v>3.15</v>
      </c>
      <c r="L4" s="3">
        <v>2.1</v>
      </c>
      <c r="M4" s="3">
        <v>3.15</v>
      </c>
      <c r="N4" s="3">
        <v>0.41</v>
      </c>
      <c r="O4" s="3">
        <v>3.2</v>
      </c>
      <c r="P4" s="3">
        <v>3</v>
      </c>
      <c r="Q4" s="3">
        <f t="shared" si="0"/>
        <v>101.12281605615317</v>
      </c>
      <c r="R4" s="3">
        <f t="shared" si="1"/>
        <v>0.25830000000000003</v>
      </c>
      <c r="S4" s="3">
        <f t="shared" si="2"/>
        <v>2.5830000000000006E-2</v>
      </c>
      <c r="T4" s="3">
        <f t="shared" si="3"/>
        <v>1.4</v>
      </c>
      <c r="U4" s="1">
        <f t="shared" ref="U4:U36" si="20">(4098*(0.618*EXP((17.27*B4)/(237.3+B4))))/((B4+237.3)^2)</f>
        <v>0.1779089615475159</v>
      </c>
      <c r="V4" s="1">
        <f t="shared" si="4"/>
        <v>4.8683588565705342</v>
      </c>
      <c r="W4" s="1">
        <f t="shared" si="5"/>
        <v>1.6757940554094932</v>
      </c>
      <c r="X4" s="1">
        <f t="shared" si="6"/>
        <v>3.272076455990014</v>
      </c>
      <c r="Y4" s="1">
        <f t="shared" si="7"/>
        <v>1.7176020397816778</v>
      </c>
      <c r="Z4" s="1">
        <f t="shared" si="8"/>
        <v>43.593389692544186</v>
      </c>
      <c r="AA4" s="1">
        <f t="shared" si="9"/>
        <v>66.666666666666671</v>
      </c>
      <c r="AB4" s="1">
        <f t="shared" si="10"/>
        <v>6.5729830436499562E-2</v>
      </c>
      <c r="AC4" s="1">
        <f t="shared" si="11"/>
        <v>2445.1623500000001</v>
      </c>
      <c r="AD4" s="1">
        <f t="shared" si="12"/>
        <v>13.502163771429649</v>
      </c>
      <c r="AE4" s="1">
        <f t="shared" si="13"/>
        <v>5.521990706028026E-3</v>
      </c>
      <c r="AF4" s="1">
        <f t="shared" si="14"/>
        <v>5.521990706028026</v>
      </c>
      <c r="AG4" s="1">
        <f t="shared" si="15"/>
        <v>4.4175925648224208</v>
      </c>
      <c r="AH4" s="1">
        <f t="shared" si="16"/>
        <v>4.4175925648224212E-3</v>
      </c>
      <c r="AI4" s="1">
        <f t="shared" si="17"/>
        <v>2.2193985045667847E-2</v>
      </c>
      <c r="AJ4" s="1">
        <f t="shared" si="18"/>
        <v>22.193985045667848</v>
      </c>
    </row>
    <row r="5" spans="1:39" x14ac:dyDescent="0.3">
      <c r="A5" s="2" t="s">
        <v>16</v>
      </c>
      <c r="B5" s="3">
        <f t="shared" si="19"/>
        <v>23.75</v>
      </c>
      <c r="C5" s="4">
        <v>1.0652777777777778</v>
      </c>
      <c r="D5" s="5">
        <v>25.001999999999995</v>
      </c>
      <c r="E5" s="4">
        <v>33.4</v>
      </c>
      <c r="F5" s="4">
        <v>14.1</v>
      </c>
      <c r="G5" s="4">
        <v>90</v>
      </c>
      <c r="H5" s="4">
        <v>34.5</v>
      </c>
      <c r="I5" s="3">
        <v>1E-3</v>
      </c>
      <c r="J5" s="3">
        <v>1.2</v>
      </c>
      <c r="K5" s="3">
        <v>3.15</v>
      </c>
      <c r="L5" s="3">
        <v>2.1</v>
      </c>
      <c r="M5" s="3">
        <v>3.15</v>
      </c>
      <c r="N5" s="3">
        <v>0.41</v>
      </c>
      <c r="O5" s="3">
        <v>3.2</v>
      </c>
      <c r="P5" s="3">
        <v>3</v>
      </c>
      <c r="Q5" s="3">
        <f t="shared" si="0"/>
        <v>101.12281605615317</v>
      </c>
      <c r="R5" s="3">
        <f t="shared" si="1"/>
        <v>0.25830000000000003</v>
      </c>
      <c r="S5" s="3">
        <f t="shared" si="2"/>
        <v>2.5830000000000006E-2</v>
      </c>
      <c r="T5" s="3">
        <f t="shared" si="3"/>
        <v>1.4</v>
      </c>
      <c r="U5" s="1">
        <f t="shared" si="20"/>
        <v>0.17884539208647296</v>
      </c>
      <c r="V5" s="1">
        <f t="shared" si="4"/>
        <v>5.1205311282780155</v>
      </c>
      <c r="W5" s="1">
        <f t="shared" si="5"/>
        <v>1.601632500030518</v>
      </c>
      <c r="X5" s="1">
        <f t="shared" si="6"/>
        <v>3.3610818141542667</v>
      </c>
      <c r="Y5" s="1">
        <f t="shared" si="7"/>
        <v>1.6040262446416906</v>
      </c>
      <c r="Z5" s="1">
        <f t="shared" si="8"/>
        <v>45.042713600184179</v>
      </c>
      <c r="AA5" s="1">
        <f t="shared" si="9"/>
        <v>66.666666666666671</v>
      </c>
      <c r="AB5" s="1">
        <f t="shared" si="10"/>
        <v>6.5729830436499562E-2</v>
      </c>
      <c r="AC5" s="1">
        <f t="shared" si="11"/>
        <v>2444.92625</v>
      </c>
      <c r="AD5" s="1">
        <f t="shared" si="12"/>
        <v>13.080015156952136</v>
      </c>
      <c r="AE5" s="1">
        <f t="shared" si="13"/>
        <v>5.3498608217536769E-3</v>
      </c>
      <c r="AF5" s="1">
        <f t="shared" si="14"/>
        <v>5.3498608217536772</v>
      </c>
      <c r="AG5" s="1">
        <f t="shared" si="15"/>
        <v>4.2798886574029416</v>
      </c>
      <c r="AH5" s="1">
        <f t="shared" si="16"/>
        <v>4.2798886574029419E-3</v>
      </c>
      <c r="AI5" s="1">
        <f t="shared" si="17"/>
        <v>2.1502160614792383E-2</v>
      </c>
      <c r="AJ5" s="1">
        <f t="shared" si="18"/>
        <v>21.502160614792384</v>
      </c>
    </row>
    <row r="6" spans="1:39" s="21" customFormat="1" x14ac:dyDescent="0.3">
      <c r="A6" s="17">
        <v>43838</v>
      </c>
      <c r="B6" s="18">
        <f t="shared" si="19"/>
        <v>26.4</v>
      </c>
      <c r="C6" s="19">
        <v>0.85972222222222217</v>
      </c>
      <c r="D6" s="20">
        <v>24.491400000000002</v>
      </c>
      <c r="E6" s="19">
        <v>36.299999999999997</v>
      </c>
      <c r="F6" s="19">
        <v>16.5</v>
      </c>
      <c r="G6" s="19">
        <v>86.9</v>
      </c>
      <c r="H6" s="19">
        <v>34.9</v>
      </c>
      <c r="I6" s="18">
        <v>1E-3</v>
      </c>
      <c r="J6" s="18">
        <v>1.2</v>
      </c>
      <c r="K6" s="18">
        <v>3.15</v>
      </c>
      <c r="L6" s="18">
        <v>2.1</v>
      </c>
      <c r="M6" s="18">
        <v>3.15</v>
      </c>
      <c r="N6" s="18">
        <v>0.41</v>
      </c>
      <c r="O6" s="18">
        <v>3.2</v>
      </c>
      <c r="P6" s="18">
        <v>3</v>
      </c>
      <c r="Q6" s="18">
        <f t="shared" si="0"/>
        <v>101.12281605615317</v>
      </c>
      <c r="R6" s="18">
        <f t="shared" si="1"/>
        <v>0.25830000000000003</v>
      </c>
      <c r="S6" s="18">
        <f t="shared" si="2"/>
        <v>2.5830000000000006E-2</v>
      </c>
      <c r="T6" s="18">
        <f t="shared" si="3"/>
        <v>1.4</v>
      </c>
      <c r="U6" s="21">
        <f t="shared" si="20"/>
        <v>0.20522015550648467</v>
      </c>
      <c r="V6" s="21">
        <f t="shared" si="4"/>
        <v>6.011801340678387</v>
      </c>
      <c r="W6" s="21">
        <f t="shared" si="5"/>
        <v>1.8685705748701631</v>
      </c>
      <c r="X6" s="21">
        <f t="shared" si="6"/>
        <v>3.940185957774275</v>
      </c>
      <c r="Y6" s="21">
        <f t="shared" si="7"/>
        <v>1.8609532487294644</v>
      </c>
      <c r="Z6" s="21">
        <f t="shared" si="8"/>
        <v>55.812215397966504</v>
      </c>
      <c r="AA6" s="21">
        <f t="shared" si="9"/>
        <v>66.666666666666671</v>
      </c>
      <c r="AB6" s="21">
        <f t="shared" si="10"/>
        <v>6.5729830436499562E-2</v>
      </c>
      <c r="AC6" s="21">
        <f t="shared" si="11"/>
        <v>2438.6696000000002</v>
      </c>
      <c r="AD6" s="21">
        <f t="shared" si="12"/>
        <v>14.382560482934299</v>
      </c>
      <c r="AE6" s="21">
        <f t="shared" si="13"/>
        <v>5.8977077021562484E-3</v>
      </c>
      <c r="AF6" s="21">
        <f t="shared" si="14"/>
        <v>5.8977077021562483</v>
      </c>
      <c r="AG6" s="21">
        <f t="shared" si="15"/>
        <v>4.7181661617249988</v>
      </c>
      <c r="AH6" s="21">
        <f t="shared" si="16"/>
        <v>4.718166161724999E-3</v>
      </c>
      <c r="AI6" s="21">
        <f t="shared" si="17"/>
        <v>2.3704066796506398E-2</v>
      </c>
      <c r="AJ6" s="21">
        <f t="shared" si="18"/>
        <v>23.7040667965064</v>
      </c>
      <c r="AK6" s="21">
        <f>SUM(AJ2:AJ5)</f>
        <v>86.87246183131127</v>
      </c>
      <c r="AL6" s="23">
        <v>296</v>
      </c>
      <c r="AM6" s="21">
        <f>SUM(AJ2:AJ5)</f>
        <v>86.87246183131127</v>
      </c>
    </row>
    <row r="7" spans="1:39" x14ac:dyDescent="0.3">
      <c r="A7" s="6">
        <v>43869</v>
      </c>
      <c r="B7" s="3">
        <f t="shared" si="19"/>
        <v>25</v>
      </c>
      <c r="C7" s="4">
        <v>1.1784722222222224</v>
      </c>
      <c r="D7" s="5">
        <v>24.727800000000002</v>
      </c>
      <c r="E7" s="4">
        <v>31.5</v>
      </c>
      <c r="F7" s="4">
        <v>18.5</v>
      </c>
      <c r="G7" s="4">
        <v>87.3</v>
      </c>
      <c r="H7" s="4">
        <v>55</v>
      </c>
      <c r="I7" s="3">
        <v>1E-3</v>
      </c>
      <c r="J7" s="3">
        <v>1.2</v>
      </c>
      <c r="K7" s="3">
        <v>3.15</v>
      </c>
      <c r="L7" s="3">
        <v>2.1</v>
      </c>
      <c r="M7" s="3">
        <v>3.15</v>
      </c>
      <c r="N7" s="3">
        <v>0.41</v>
      </c>
      <c r="O7" s="3">
        <v>3.2</v>
      </c>
      <c r="P7" s="3">
        <v>3</v>
      </c>
      <c r="Q7" s="3">
        <f t="shared" si="0"/>
        <v>101.12281605615317</v>
      </c>
      <c r="R7" s="3">
        <f t="shared" si="1"/>
        <v>0.25830000000000003</v>
      </c>
      <c r="S7" s="3">
        <f t="shared" si="2"/>
        <v>2.5830000000000006E-2</v>
      </c>
      <c r="T7" s="3">
        <f t="shared" si="3"/>
        <v>1.4</v>
      </c>
      <c r="U7" s="1">
        <f t="shared" si="20"/>
        <v>0.19090597411405777</v>
      </c>
      <c r="V7" s="1">
        <f t="shared" si="4"/>
        <v>4.6008806369343596</v>
      </c>
      <c r="W7" s="1">
        <f t="shared" si="5"/>
        <v>2.1200140805428185</v>
      </c>
      <c r="X7" s="1">
        <f t="shared" si="6"/>
        <v>3.3604473587385888</v>
      </c>
      <c r="Y7" s="1">
        <f t="shared" si="7"/>
        <v>2.1906283213138891</v>
      </c>
      <c r="Z7" s="1">
        <f t="shared" si="8"/>
        <v>40.716277349842386</v>
      </c>
      <c r="AA7" s="1">
        <f t="shared" si="9"/>
        <v>66.666666666666671</v>
      </c>
      <c r="AB7" s="1">
        <f t="shared" si="10"/>
        <v>6.5729830436499562E-2</v>
      </c>
      <c r="AC7" s="1">
        <f t="shared" si="11"/>
        <v>2441.9749999999999</v>
      </c>
      <c r="AD7" s="1">
        <f t="shared" si="12"/>
        <v>12.959811219435068</v>
      </c>
      <c r="AE7" s="1">
        <f t="shared" si="13"/>
        <v>5.3071023329211266E-3</v>
      </c>
      <c r="AF7" s="1">
        <f t="shared" si="14"/>
        <v>5.3071023329211267</v>
      </c>
      <c r="AG7" s="1">
        <f t="shared" si="15"/>
        <v>4.2456818663369011</v>
      </c>
      <c r="AH7" s="1">
        <f t="shared" si="16"/>
        <v>4.2456818663369009E-3</v>
      </c>
      <c r="AI7" s="1">
        <f t="shared" si="17"/>
        <v>2.1330305696476592E-2</v>
      </c>
      <c r="AJ7" s="1">
        <f t="shared" si="18"/>
        <v>21.330305696476593</v>
      </c>
    </row>
    <row r="8" spans="1:39" x14ac:dyDescent="0.3">
      <c r="A8" s="6">
        <v>43898</v>
      </c>
      <c r="B8" s="3">
        <f t="shared" si="19"/>
        <v>23.6</v>
      </c>
      <c r="C8" s="4">
        <v>1.1284722222222225</v>
      </c>
      <c r="D8" s="5">
        <v>23.912399999999998</v>
      </c>
      <c r="E8" s="4">
        <v>30.3</v>
      </c>
      <c r="F8" s="4">
        <v>16.899999999999999</v>
      </c>
      <c r="G8" s="4">
        <v>92.6</v>
      </c>
      <c r="H8" s="4">
        <v>49.2</v>
      </c>
      <c r="I8" s="3">
        <v>1E-3</v>
      </c>
      <c r="J8" s="3">
        <v>1.2</v>
      </c>
      <c r="K8" s="3">
        <v>3.15</v>
      </c>
      <c r="L8" s="3">
        <v>2.1</v>
      </c>
      <c r="M8" s="3">
        <v>3.15</v>
      </c>
      <c r="N8" s="3">
        <v>0.41</v>
      </c>
      <c r="O8" s="3">
        <v>3.2</v>
      </c>
      <c r="P8" s="3">
        <v>3</v>
      </c>
      <c r="Q8" s="3">
        <f t="shared" si="0"/>
        <v>101.12281605615317</v>
      </c>
      <c r="R8" s="3">
        <f t="shared" si="1"/>
        <v>0.25830000000000003</v>
      </c>
      <c r="S8" s="3">
        <f t="shared" si="2"/>
        <v>2.5830000000000006E-2</v>
      </c>
      <c r="T8" s="3">
        <f t="shared" si="3"/>
        <v>1.4</v>
      </c>
      <c r="U8" s="1">
        <f t="shared" si="20"/>
        <v>0.1774422992309333</v>
      </c>
      <c r="V8" s="1">
        <f t="shared" si="4"/>
        <v>4.2968373162824678</v>
      </c>
      <c r="W8" s="1">
        <f t="shared" si="5"/>
        <v>1.9166568930899546</v>
      </c>
      <c r="X8" s="1">
        <f t="shared" si="6"/>
        <v>3.1067471046862112</v>
      </c>
      <c r="Y8" s="1">
        <f t="shared" si="7"/>
        <v>1.944434121306136</v>
      </c>
      <c r="Z8" s="1">
        <f t="shared" si="8"/>
        <v>42.520321638573854</v>
      </c>
      <c r="AA8" s="1">
        <f t="shared" si="9"/>
        <v>66.666666666666671</v>
      </c>
      <c r="AB8" s="1">
        <f t="shared" si="10"/>
        <v>6.5729830436499562E-2</v>
      </c>
      <c r="AC8" s="1">
        <f t="shared" si="11"/>
        <v>2445.2804000000001</v>
      </c>
      <c r="AD8" s="1">
        <f t="shared" si="12"/>
        <v>12.255214167739981</v>
      </c>
      <c r="AE8" s="1">
        <f t="shared" si="13"/>
        <v>5.0117827664017513E-3</v>
      </c>
      <c r="AF8" s="1">
        <f t="shared" si="14"/>
        <v>5.0117827664017511</v>
      </c>
      <c r="AG8" s="1">
        <f t="shared" si="15"/>
        <v>4.0094262131214009</v>
      </c>
      <c r="AH8" s="1">
        <f t="shared" si="16"/>
        <v>4.0094262131214007E-3</v>
      </c>
      <c r="AI8" s="1">
        <f t="shared" si="17"/>
        <v>2.0143357294721921E-2</v>
      </c>
      <c r="AJ8" s="1">
        <f t="shared" si="18"/>
        <v>20.14335729472192</v>
      </c>
    </row>
    <row r="9" spans="1:39" x14ac:dyDescent="0.3">
      <c r="A9" s="6">
        <v>43929</v>
      </c>
      <c r="B9" s="3">
        <f t="shared" si="19"/>
        <v>22.450000000000003</v>
      </c>
      <c r="C9" s="4">
        <v>0.94166666666666643</v>
      </c>
      <c r="D9" s="5">
        <v>23.1996</v>
      </c>
      <c r="E9" s="4">
        <v>30.6</v>
      </c>
      <c r="F9" s="4">
        <v>14.3</v>
      </c>
      <c r="G9" s="4">
        <v>90.4</v>
      </c>
      <c r="H9" s="4">
        <v>46.4</v>
      </c>
      <c r="I9" s="3">
        <v>1E-3</v>
      </c>
      <c r="J9" s="3">
        <v>1.2</v>
      </c>
      <c r="K9" s="3">
        <v>3.15</v>
      </c>
      <c r="L9" s="3">
        <v>2.1</v>
      </c>
      <c r="M9" s="3">
        <v>3.15</v>
      </c>
      <c r="N9" s="3">
        <v>0.41</v>
      </c>
      <c r="O9" s="3">
        <v>3.2</v>
      </c>
      <c r="P9" s="3">
        <v>3</v>
      </c>
      <c r="Q9" s="3">
        <f t="shared" si="0"/>
        <v>101.12281605615317</v>
      </c>
      <c r="R9" s="3">
        <f t="shared" si="1"/>
        <v>0.25830000000000003</v>
      </c>
      <c r="S9" s="3">
        <f t="shared" si="2"/>
        <v>2.5830000000000006E-2</v>
      </c>
      <c r="T9" s="3">
        <f t="shared" si="3"/>
        <v>1.4</v>
      </c>
      <c r="U9" s="1">
        <f t="shared" si="20"/>
        <v>0.16699048379823817</v>
      </c>
      <c r="V9" s="1">
        <f t="shared" si="4"/>
        <v>4.3711615972557496</v>
      </c>
      <c r="W9" s="1">
        <f t="shared" si="5"/>
        <v>1.6225218009773508</v>
      </c>
      <c r="X9" s="1">
        <f t="shared" si="6"/>
        <v>2.9968416991165503</v>
      </c>
      <c r="Y9" s="1">
        <f t="shared" si="7"/>
        <v>1.7474893446050963</v>
      </c>
      <c r="Z9" s="1">
        <f t="shared" si="8"/>
        <v>50.955400193718695</v>
      </c>
      <c r="AA9" s="1">
        <f t="shared" si="9"/>
        <v>66.666666666666671</v>
      </c>
      <c r="AB9" s="1">
        <f t="shared" si="10"/>
        <v>6.5729830436499562E-2</v>
      </c>
      <c r="AC9" s="1">
        <f t="shared" si="11"/>
        <v>2447.9955500000001</v>
      </c>
      <c r="AD9" s="1">
        <f t="shared" si="12"/>
        <v>12.155434076372737</v>
      </c>
      <c r="AE9" s="1">
        <f t="shared" si="13"/>
        <v>4.9654641228300996E-3</v>
      </c>
      <c r="AF9" s="1">
        <f t="shared" si="14"/>
        <v>4.9654641228300997</v>
      </c>
      <c r="AG9" s="1">
        <f t="shared" si="15"/>
        <v>3.97237129826408</v>
      </c>
      <c r="AH9" s="1">
        <f t="shared" si="16"/>
        <v>3.9723712982640798E-3</v>
      </c>
      <c r="AI9" s="1">
        <f t="shared" si="17"/>
        <v>1.9957193402478739E-2</v>
      </c>
      <c r="AJ9" s="1">
        <f t="shared" si="18"/>
        <v>19.95719340247874</v>
      </c>
    </row>
    <row r="10" spans="1:39" s="21" customFormat="1" x14ac:dyDescent="0.3">
      <c r="A10" s="17">
        <v>43959</v>
      </c>
      <c r="B10" s="18">
        <f t="shared" si="19"/>
        <v>23.85</v>
      </c>
      <c r="C10" s="19">
        <v>0.86249999999999993</v>
      </c>
      <c r="D10" s="20">
        <v>22.209600000000002</v>
      </c>
      <c r="E10" s="19">
        <v>31.1</v>
      </c>
      <c r="F10" s="19">
        <v>16.600000000000001</v>
      </c>
      <c r="G10" s="19">
        <v>95.6</v>
      </c>
      <c r="H10" s="19">
        <v>57</v>
      </c>
      <c r="I10" s="18">
        <v>1E-3</v>
      </c>
      <c r="J10" s="18">
        <v>1.2</v>
      </c>
      <c r="K10" s="18">
        <v>3.15</v>
      </c>
      <c r="L10" s="18">
        <v>2.1</v>
      </c>
      <c r="M10" s="18">
        <v>3.15</v>
      </c>
      <c r="N10" s="18">
        <v>0.41</v>
      </c>
      <c r="O10" s="18">
        <v>3.2</v>
      </c>
      <c r="P10" s="18">
        <v>3</v>
      </c>
      <c r="Q10" s="18">
        <f t="shared" si="0"/>
        <v>101.12281605615317</v>
      </c>
      <c r="R10" s="18">
        <f t="shared" si="1"/>
        <v>0.25830000000000003</v>
      </c>
      <c r="S10" s="18">
        <f t="shared" si="2"/>
        <v>2.5830000000000006E-2</v>
      </c>
      <c r="T10" s="18">
        <f t="shared" si="3"/>
        <v>1.4</v>
      </c>
      <c r="U10" s="21">
        <f t="shared" si="20"/>
        <v>0.17978597599256621</v>
      </c>
      <c r="V10" s="21">
        <f t="shared" si="4"/>
        <v>4.497520119694582</v>
      </c>
      <c r="W10" s="21">
        <f t="shared" si="5"/>
        <v>1.8804919672659608</v>
      </c>
      <c r="X10" s="21">
        <f t="shared" si="6"/>
        <v>3.1890060434802714</v>
      </c>
      <c r="Y10" s="21">
        <f t="shared" si="7"/>
        <v>2.180668394466085</v>
      </c>
      <c r="Z10" s="21">
        <f t="shared" si="8"/>
        <v>55.63246591198272</v>
      </c>
      <c r="AA10" s="21">
        <f t="shared" si="9"/>
        <v>66.666666666666671</v>
      </c>
      <c r="AB10" s="21">
        <f t="shared" si="10"/>
        <v>6.5729830436499562E-2</v>
      </c>
      <c r="AC10" s="21">
        <f t="shared" si="11"/>
        <v>2444.6901499999999</v>
      </c>
      <c r="AD10" s="21">
        <f t="shared" si="12"/>
        <v>12.313324437291747</v>
      </c>
      <c r="AE10" s="21">
        <f t="shared" si="13"/>
        <v>5.0367628131899444E-3</v>
      </c>
      <c r="AF10" s="21">
        <f t="shared" si="14"/>
        <v>5.0367628131899442</v>
      </c>
      <c r="AG10" s="21">
        <f t="shared" si="15"/>
        <v>4.0294102505519556</v>
      </c>
      <c r="AH10" s="21">
        <f t="shared" si="16"/>
        <v>4.0294102505519557E-3</v>
      </c>
      <c r="AI10" s="21">
        <f t="shared" si="17"/>
        <v>2.0243757098773029E-2</v>
      </c>
      <c r="AJ10" s="21">
        <f t="shared" si="18"/>
        <v>20.243757098773028</v>
      </c>
      <c r="AK10" s="21">
        <f>SUM(AJ6:AJ9)</f>
        <v>85.134923190183656</v>
      </c>
      <c r="AL10" s="23">
        <v>188</v>
      </c>
      <c r="AM10" s="21">
        <f>SUM(AJ7:AJ10)</f>
        <v>81.674613492450277</v>
      </c>
    </row>
    <row r="11" spans="1:39" x14ac:dyDescent="0.3">
      <c r="A11" s="6">
        <v>43990</v>
      </c>
      <c r="B11" s="3">
        <f t="shared" si="19"/>
        <v>24.05</v>
      </c>
      <c r="C11" s="4">
        <v>0.82708333333333339</v>
      </c>
      <c r="D11" s="5">
        <v>24.4026</v>
      </c>
      <c r="E11" s="4">
        <v>31</v>
      </c>
      <c r="F11" s="4">
        <v>17.100000000000001</v>
      </c>
      <c r="G11" s="4">
        <v>96.8</v>
      </c>
      <c r="H11" s="4">
        <v>60.7</v>
      </c>
      <c r="I11" s="3">
        <v>1E-3</v>
      </c>
      <c r="J11" s="3">
        <v>1.2</v>
      </c>
      <c r="K11" s="3">
        <v>3.15</v>
      </c>
      <c r="L11" s="3">
        <v>2.1</v>
      </c>
      <c r="M11" s="3">
        <v>3.15</v>
      </c>
      <c r="N11" s="3">
        <v>0.41</v>
      </c>
      <c r="O11" s="3">
        <v>3.2</v>
      </c>
      <c r="P11" s="3">
        <v>3</v>
      </c>
      <c r="Q11" s="3">
        <f t="shared" si="0"/>
        <v>101.12281605615317</v>
      </c>
      <c r="R11" s="3">
        <f t="shared" si="1"/>
        <v>0.25830000000000003</v>
      </c>
      <c r="S11" s="3">
        <f t="shared" si="2"/>
        <v>2.5830000000000006E-2</v>
      </c>
      <c r="T11" s="3">
        <f t="shared" si="3"/>
        <v>1.4</v>
      </c>
      <c r="U11" s="1">
        <f t="shared" si="20"/>
        <v>0.18167966243230246</v>
      </c>
      <c r="V11" s="1">
        <f t="shared" si="4"/>
        <v>4.4719975256714122</v>
      </c>
      <c r="W11" s="1">
        <f t="shared" si="5"/>
        <v>1.9411039684666664</v>
      </c>
      <c r="X11" s="1">
        <f t="shared" si="6"/>
        <v>3.2065507470690395</v>
      </c>
      <c r="Y11" s="1">
        <f t="shared" si="7"/>
        <v>2.2967455697791399</v>
      </c>
      <c r="Z11" s="1">
        <f t="shared" si="8"/>
        <v>58.014712563125549</v>
      </c>
      <c r="AA11" s="1">
        <f t="shared" si="9"/>
        <v>66.666666666666671</v>
      </c>
      <c r="AB11" s="1">
        <f t="shared" si="10"/>
        <v>6.5729830436499562E-2</v>
      </c>
      <c r="AC11" s="1">
        <f t="shared" si="11"/>
        <v>2444.2179500000002</v>
      </c>
      <c r="AD11" s="1">
        <f t="shared" si="12"/>
        <v>13.728399654030033</v>
      </c>
      <c r="AE11" s="1">
        <f t="shared" si="13"/>
        <v>5.6166839188911254E-3</v>
      </c>
      <c r="AF11" s="1">
        <f t="shared" si="14"/>
        <v>5.6166839188911251</v>
      </c>
      <c r="AG11" s="1">
        <f t="shared" si="15"/>
        <v>4.4933471351129004</v>
      </c>
      <c r="AH11" s="1">
        <f t="shared" si="16"/>
        <v>4.4933471351129E-3</v>
      </c>
      <c r="AI11" s="1">
        <f t="shared" si="17"/>
        <v>2.2574576006807213E-2</v>
      </c>
      <c r="AJ11" s="1">
        <f t="shared" si="18"/>
        <v>22.574576006807213</v>
      </c>
    </row>
    <row r="12" spans="1:39" x14ac:dyDescent="0.3">
      <c r="A12" s="6">
        <v>44020</v>
      </c>
      <c r="B12" s="3">
        <f t="shared" si="19"/>
        <v>25.1</v>
      </c>
      <c r="C12" s="4">
        <v>1.5562500000000001</v>
      </c>
      <c r="D12" s="5">
        <v>24.074999999999996</v>
      </c>
      <c r="E12" s="4">
        <v>31.4</v>
      </c>
      <c r="F12" s="4">
        <v>18.8</v>
      </c>
      <c r="G12" s="4">
        <v>97.5</v>
      </c>
      <c r="H12" s="4">
        <v>47.7</v>
      </c>
      <c r="I12" s="3">
        <v>1E-3</v>
      </c>
      <c r="J12" s="3">
        <v>1.2</v>
      </c>
      <c r="K12" s="3">
        <v>3.15</v>
      </c>
      <c r="L12" s="3">
        <v>2.1</v>
      </c>
      <c r="M12" s="3">
        <v>3.15</v>
      </c>
      <c r="N12" s="3">
        <v>0.41</v>
      </c>
      <c r="O12" s="3">
        <v>3.2</v>
      </c>
      <c r="P12" s="3">
        <v>3</v>
      </c>
      <c r="Q12" s="3">
        <f t="shared" si="0"/>
        <v>101.12281605615317</v>
      </c>
      <c r="R12" s="3">
        <f t="shared" si="1"/>
        <v>0.25830000000000003</v>
      </c>
      <c r="S12" s="3">
        <f t="shared" si="2"/>
        <v>2.5830000000000006E-2</v>
      </c>
      <c r="T12" s="3">
        <f t="shared" si="3"/>
        <v>1.4</v>
      </c>
      <c r="U12" s="1">
        <f t="shared" si="20"/>
        <v>0.19189972049655959</v>
      </c>
      <c r="V12" s="1">
        <f t="shared" si="4"/>
        <v>4.5748489334016149</v>
      </c>
      <c r="W12" s="1">
        <f t="shared" si="5"/>
        <v>2.1601766595289567</v>
      </c>
      <c r="X12" s="1">
        <f t="shared" si="6"/>
        <v>3.3675127964652858</v>
      </c>
      <c r="Y12" s="1">
        <f t="shared" si="7"/>
        <v>2.1441875921366513</v>
      </c>
      <c r="Z12" s="1">
        <f t="shared" si="8"/>
        <v>30.832450987363913</v>
      </c>
      <c r="AA12" s="1">
        <f t="shared" si="9"/>
        <v>66.666666666666671</v>
      </c>
      <c r="AB12" s="1">
        <f t="shared" si="10"/>
        <v>6.5729830436499562E-2</v>
      </c>
      <c r="AC12" s="1">
        <f t="shared" si="11"/>
        <v>2441.7388999999998</v>
      </c>
      <c r="AD12" s="1">
        <f t="shared" si="12"/>
        <v>11.557244027886194</v>
      </c>
      <c r="AE12" s="1">
        <f t="shared" si="13"/>
        <v>4.7332022387349421E-3</v>
      </c>
      <c r="AF12" s="1">
        <f t="shared" si="14"/>
        <v>4.7332022387349424</v>
      </c>
      <c r="AG12" s="1">
        <f t="shared" si="15"/>
        <v>3.7865617909879541</v>
      </c>
      <c r="AH12" s="1">
        <f t="shared" si="16"/>
        <v>3.7865617909879539E-3</v>
      </c>
      <c r="AI12" s="1">
        <f t="shared" si="17"/>
        <v>1.9023686437923484E-2</v>
      </c>
      <c r="AJ12" s="1">
        <f t="shared" si="18"/>
        <v>19.023686437923484</v>
      </c>
    </row>
    <row r="13" spans="1:39" x14ac:dyDescent="0.3">
      <c r="A13" s="6">
        <v>44051</v>
      </c>
      <c r="B13" s="3">
        <f t="shared" si="19"/>
        <v>25.8</v>
      </c>
      <c r="C13" s="4">
        <v>2.2840277777777778</v>
      </c>
      <c r="D13" s="5">
        <v>22.7028</v>
      </c>
      <c r="E13" s="4">
        <v>30.6</v>
      </c>
      <c r="F13" s="4">
        <v>21</v>
      </c>
      <c r="G13" s="4">
        <v>78</v>
      </c>
      <c r="H13" s="4">
        <v>49.8</v>
      </c>
      <c r="I13" s="3">
        <v>1E-3</v>
      </c>
      <c r="J13" s="3">
        <v>1.2</v>
      </c>
      <c r="K13" s="3">
        <v>3.15</v>
      </c>
      <c r="L13" s="3">
        <v>2.1</v>
      </c>
      <c r="M13" s="3">
        <v>3.15</v>
      </c>
      <c r="N13" s="3">
        <v>0.41</v>
      </c>
      <c r="O13" s="3">
        <v>3.2</v>
      </c>
      <c r="P13" s="3">
        <v>3</v>
      </c>
      <c r="Q13" s="3">
        <f t="shared" si="0"/>
        <v>101.12281605615317</v>
      </c>
      <c r="R13" s="3">
        <f t="shared" si="1"/>
        <v>0.25830000000000003</v>
      </c>
      <c r="S13" s="3">
        <f t="shared" si="2"/>
        <v>2.5830000000000006E-2</v>
      </c>
      <c r="T13" s="3">
        <f t="shared" si="3"/>
        <v>1.4</v>
      </c>
      <c r="U13" s="1">
        <f t="shared" si="20"/>
        <v>0.19897870029580828</v>
      </c>
      <c r="V13" s="1">
        <f t="shared" si="4"/>
        <v>4.3711615972557496</v>
      </c>
      <c r="W13" s="1">
        <f t="shared" si="5"/>
        <v>2.4756045866755332</v>
      </c>
      <c r="X13" s="1">
        <f t="shared" si="6"/>
        <v>3.4233830919656416</v>
      </c>
      <c r="Y13" s="1">
        <f t="shared" si="7"/>
        <v>2.0539050265201397</v>
      </c>
      <c r="Z13" s="1">
        <f t="shared" si="8"/>
        <v>21.008064050678787</v>
      </c>
      <c r="AA13" s="1">
        <f t="shared" si="9"/>
        <v>66.666666666666671</v>
      </c>
      <c r="AB13" s="1">
        <f t="shared" si="10"/>
        <v>6.5729830436499562E-2</v>
      </c>
      <c r="AC13" s="1">
        <f t="shared" si="11"/>
        <v>2440.0862000000002</v>
      </c>
      <c r="AD13" s="1">
        <f t="shared" si="12"/>
        <v>9.5446942132791364</v>
      </c>
      <c r="AE13" s="1">
        <f t="shared" si="13"/>
        <v>3.9116217342154286E-3</v>
      </c>
      <c r="AF13" s="1">
        <f t="shared" si="14"/>
        <v>3.9116217342154287</v>
      </c>
      <c r="AG13" s="1">
        <f t="shared" si="15"/>
        <v>3.1292973873723433</v>
      </c>
      <c r="AH13" s="1">
        <f t="shared" si="16"/>
        <v>3.1292973873723435E-3</v>
      </c>
      <c r="AI13" s="1">
        <f t="shared" si="17"/>
        <v>1.5721590074158655E-2</v>
      </c>
      <c r="AJ13" s="1">
        <f t="shared" si="18"/>
        <v>15.721590074158655</v>
      </c>
    </row>
    <row r="14" spans="1:39" s="21" customFormat="1" x14ac:dyDescent="0.3">
      <c r="A14" s="17">
        <v>44082</v>
      </c>
      <c r="B14" s="18">
        <f t="shared" si="19"/>
        <v>26.85</v>
      </c>
      <c r="C14" s="19">
        <v>1.7847222222222225</v>
      </c>
      <c r="D14" s="20">
        <v>21.5778</v>
      </c>
      <c r="E14" s="19">
        <v>29.3</v>
      </c>
      <c r="F14" s="19">
        <v>24.4</v>
      </c>
      <c r="G14" s="19">
        <v>71.3</v>
      </c>
      <c r="H14" s="19">
        <v>57.7</v>
      </c>
      <c r="I14" s="18">
        <v>1E-3</v>
      </c>
      <c r="J14" s="18">
        <v>1.2</v>
      </c>
      <c r="K14" s="18">
        <v>3.15</v>
      </c>
      <c r="L14" s="18">
        <v>2.1</v>
      </c>
      <c r="M14" s="18">
        <v>3.15</v>
      </c>
      <c r="N14" s="18">
        <v>0.41</v>
      </c>
      <c r="O14" s="18">
        <v>3.2</v>
      </c>
      <c r="P14" s="18">
        <v>3</v>
      </c>
      <c r="Q14" s="18">
        <f t="shared" si="0"/>
        <v>101.12281605615317</v>
      </c>
      <c r="R14" s="18">
        <f t="shared" si="1"/>
        <v>0.25830000000000003</v>
      </c>
      <c r="S14" s="18">
        <f t="shared" si="2"/>
        <v>2.5830000000000006E-2</v>
      </c>
      <c r="T14" s="18">
        <f t="shared" si="3"/>
        <v>1.4</v>
      </c>
      <c r="U14" s="21">
        <f t="shared" si="20"/>
        <v>0.21000863100429806</v>
      </c>
      <c r="V14" s="21">
        <f t="shared" si="4"/>
        <v>4.0569658105806772</v>
      </c>
      <c r="W14" s="21">
        <f t="shared" si="5"/>
        <v>3.0423020514639667</v>
      </c>
      <c r="X14" s="21">
        <f t="shared" si="6"/>
        <v>3.5496339310223219</v>
      </c>
      <c r="Y14" s="21">
        <f t="shared" si="7"/>
        <v>2.2550153176994296</v>
      </c>
      <c r="Z14" s="21">
        <f t="shared" si="8"/>
        <v>26.885417378475687</v>
      </c>
      <c r="AA14" s="21">
        <f t="shared" si="9"/>
        <v>66.666666666666671</v>
      </c>
      <c r="AB14" s="21">
        <f t="shared" si="10"/>
        <v>6.5729830436499562E-2</v>
      </c>
      <c r="AC14" s="21">
        <f t="shared" si="11"/>
        <v>2437.6071499999998</v>
      </c>
      <c r="AD14" s="21">
        <f t="shared" si="12"/>
        <v>10.328956467694276</v>
      </c>
      <c r="AE14" s="21">
        <f t="shared" si="13"/>
        <v>4.2373343332596791E-3</v>
      </c>
      <c r="AF14" s="21">
        <f t="shared" si="14"/>
        <v>4.2373343332596791</v>
      </c>
      <c r="AG14" s="21">
        <f t="shared" si="15"/>
        <v>3.3898674666077433</v>
      </c>
      <c r="AH14" s="21">
        <f t="shared" si="16"/>
        <v>3.3898674666077433E-3</v>
      </c>
      <c r="AI14" s="21">
        <f t="shared" si="17"/>
        <v>1.7030694152237305E-2</v>
      </c>
      <c r="AJ14" s="21">
        <f t="shared" si="18"/>
        <v>17.030694152237306</v>
      </c>
      <c r="AK14" s="21">
        <f>SUM(AJ10:AJ13)</f>
        <v>77.563609617662379</v>
      </c>
      <c r="AL14" s="23">
        <v>644</v>
      </c>
      <c r="AM14" s="21">
        <f>SUM(AJ11:AJ14)</f>
        <v>74.350546671126651</v>
      </c>
    </row>
    <row r="15" spans="1:39" x14ac:dyDescent="0.3">
      <c r="A15" s="6">
        <v>44112</v>
      </c>
      <c r="B15" s="3">
        <f t="shared" si="19"/>
        <v>23.6</v>
      </c>
      <c r="C15" s="4">
        <v>1.5590277777777775</v>
      </c>
      <c r="D15" s="5">
        <v>24.247799999999998</v>
      </c>
      <c r="E15" s="4">
        <v>29.5</v>
      </c>
      <c r="F15" s="4">
        <v>17.7</v>
      </c>
      <c r="G15" s="4">
        <v>84</v>
      </c>
      <c r="H15" s="4">
        <v>55.1</v>
      </c>
      <c r="I15" s="3">
        <v>1E-3</v>
      </c>
      <c r="J15" s="3">
        <v>1.2</v>
      </c>
      <c r="K15" s="3">
        <v>3.15</v>
      </c>
      <c r="L15" s="3">
        <v>2.1</v>
      </c>
      <c r="M15" s="3">
        <v>3.15</v>
      </c>
      <c r="N15" s="3">
        <v>0.41</v>
      </c>
      <c r="O15" s="3">
        <v>3.2</v>
      </c>
      <c r="P15" s="3">
        <v>3</v>
      </c>
      <c r="Q15" s="3">
        <f t="shared" si="0"/>
        <v>101.12281605615317</v>
      </c>
      <c r="R15" s="3">
        <f t="shared" si="1"/>
        <v>0.25830000000000003</v>
      </c>
      <c r="S15" s="3">
        <f t="shared" si="2"/>
        <v>2.5830000000000006E-2</v>
      </c>
      <c r="T15" s="3">
        <f t="shared" si="3"/>
        <v>1.4</v>
      </c>
      <c r="U15" s="1">
        <f t="shared" si="20"/>
        <v>0.1774422992309333</v>
      </c>
      <c r="V15" s="1">
        <f t="shared" si="4"/>
        <v>4.1039855359917459</v>
      </c>
      <c r="W15" s="1">
        <f t="shared" si="5"/>
        <v>2.0160915874392784</v>
      </c>
      <c r="X15" s="1">
        <f t="shared" si="6"/>
        <v>3.0600385617155119</v>
      </c>
      <c r="Y15" s="1">
        <f t="shared" si="7"/>
        <v>1.9774064818902231</v>
      </c>
      <c r="Z15" s="1">
        <f t="shared" si="8"/>
        <v>30.777515662664829</v>
      </c>
      <c r="AA15" s="1">
        <f t="shared" si="9"/>
        <v>66.666666666666671</v>
      </c>
      <c r="AB15" s="1">
        <f t="shared" si="10"/>
        <v>6.5729830436499562E-2</v>
      </c>
      <c r="AC15" s="1">
        <f t="shared" si="11"/>
        <v>2445.2804000000001</v>
      </c>
      <c r="AD15" s="1">
        <f t="shared" si="12"/>
        <v>11.159759196162756</v>
      </c>
      <c r="AE15" s="1">
        <f t="shared" si="13"/>
        <v>4.5637952997794268E-3</v>
      </c>
      <c r="AF15" s="1">
        <f t="shared" si="14"/>
        <v>4.5637952997794269</v>
      </c>
      <c r="AG15" s="1">
        <f t="shared" si="15"/>
        <v>3.6510362398235419</v>
      </c>
      <c r="AH15" s="1">
        <f t="shared" si="16"/>
        <v>3.651036239823542E-3</v>
      </c>
      <c r="AI15" s="1">
        <f t="shared" si="17"/>
        <v>1.834280606887348E-2</v>
      </c>
      <c r="AJ15" s="1">
        <f t="shared" si="18"/>
        <v>18.342806068873479</v>
      </c>
    </row>
    <row r="16" spans="1:39" x14ac:dyDescent="0.3">
      <c r="A16" s="6">
        <v>44143</v>
      </c>
      <c r="B16" s="3">
        <f t="shared" si="19"/>
        <v>24.35</v>
      </c>
      <c r="C16" s="4">
        <v>1.1652777777777776</v>
      </c>
      <c r="D16" s="5">
        <v>24.249000000000002</v>
      </c>
      <c r="E16" s="4">
        <v>31.7</v>
      </c>
      <c r="F16" s="4">
        <v>17</v>
      </c>
      <c r="G16" s="4">
        <v>84.3</v>
      </c>
      <c r="H16" s="4">
        <v>35.799999999999997</v>
      </c>
      <c r="I16" s="3">
        <v>1E-3</v>
      </c>
      <c r="J16" s="3">
        <v>1.2</v>
      </c>
      <c r="K16" s="3">
        <v>3.15</v>
      </c>
      <c r="L16" s="3">
        <v>2.1</v>
      </c>
      <c r="M16" s="3">
        <v>3.15</v>
      </c>
      <c r="N16" s="3">
        <v>0.41</v>
      </c>
      <c r="O16" s="3">
        <v>3.2</v>
      </c>
      <c r="P16" s="3">
        <v>3</v>
      </c>
      <c r="Q16" s="3">
        <f t="shared" si="0"/>
        <v>101.12281605615317</v>
      </c>
      <c r="R16" s="3">
        <f t="shared" si="1"/>
        <v>0.25830000000000003</v>
      </c>
      <c r="S16" s="3">
        <f t="shared" si="2"/>
        <v>2.5830000000000006E-2</v>
      </c>
      <c r="T16" s="3">
        <f t="shared" si="3"/>
        <v>1.4</v>
      </c>
      <c r="U16" s="1">
        <f t="shared" si="20"/>
        <v>0.18455170907411703</v>
      </c>
      <c r="V16" s="1">
        <f t="shared" si="4"/>
        <v>4.6533303695850829</v>
      </c>
      <c r="W16" s="1">
        <f t="shared" si="5"/>
        <v>1.9288465061185829</v>
      </c>
      <c r="X16" s="1">
        <f t="shared" si="6"/>
        <v>3.2910884378518328</v>
      </c>
      <c r="Y16" s="1">
        <f t="shared" si="7"/>
        <v>1.6459549384847123</v>
      </c>
      <c r="Z16" s="1">
        <f t="shared" si="8"/>
        <v>41.177307903863252</v>
      </c>
      <c r="AA16" s="1">
        <f t="shared" si="9"/>
        <v>66.666666666666671</v>
      </c>
      <c r="AB16" s="1">
        <f t="shared" si="10"/>
        <v>6.5729830436499562E-2</v>
      </c>
      <c r="AC16" s="1">
        <f t="shared" si="11"/>
        <v>2443.50965</v>
      </c>
      <c r="AD16" s="1">
        <f t="shared" si="12"/>
        <v>12.546267494720121</v>
      </c>
      <c r="AE16" s="1">
        <f t="shared" si="13"/>
        <v>5.1345275001144853E-3</v>
      </c>
      <c r="AF16" s="1">
        <f t="shared" si="14"/>
        <v>5.1345275001144852</v>
      </c>
      <c r="AG16" s="1">
        <f t="shared" si="15"/>
        <v>4.1076220000915882</v>
      </c>
      <c r="AH16" s="1">
        <f t="shared" si="16"/>
        <v>4.1076220000915882E-3</v>
      </c>
      <c r="AI16" s="1">
        <f t="shared" si="17"/>
        <v>2.0636692928460144E-2</v>
      </c>
      <c r="AJ16" s="1">
        <f t="shared" si="18"/>
        <v>20.636692928460143</v>
      </c>
    </row>
    <row r="17" spans="1:39" x14ac:dyDescent="0.3">
      <c r="A17" s="6">
        <v>44173</v>
      </c>
      <c r="B17" s="3">
        <f t="shared" si="19"/>
        <v>23.5</v>
      </c>
      <c r="C17" s="4">
        <v>1.2097222222222221</v>
      </c>
      <c r="D17" s="5">
        <v>23.774400000000004</v>
      </c>
      <c r="E17" s="4">
        <v>32.1</v>
      </c>
      <c r="F17" s="4">
        <v>14.9</v>
      </c>
      <c r="G17" s="4">
        <v>80.8</v>
      </c>
      <c r="H17" s="4">
        <v>38.799999999999997</v>
      </c>
      <c r="I17" s="3">
        <v>1E-3</v>
      </c>
      <c r="J17" s="3">
        <v>1.2</v>
      </c>
      <c r="K17" s="3">
        <v>3.15</v>
      </c>
      <c r="L17" s="3">
        <v>2.1</v>
      </c>
      <c r="M17" s="3">
        <v>3.15</v>
      </c>
      <c r="N17" s="3">
        <v>0.41</v>
      </c>
      <c r="O17" s="3">
        <v>3.2</v>
      </c>
      <c r="P17" s="3">
        <v>3</v>
      </c>
      <c r="Q17" s="3">
        <f t="shared" si="0"/>
        <v>101.12281605615317</v>
      </c>
      <c r="R17" s="3">
        <f t="shared" si="1"/>
        <v>0.25830000000000003</v>
      </c>
      <c r="S17" s="3">
        <f t="shared" si="2"/>
        <v>2.5830000000000006E-2</v>
      </c>
      <c r="T17" s="3">
        <f t="shared" si="3"/>
        <v>1.4</v>
      </c>
      <c r="U17" s="1">
        <f t="shared" si="20"/>
        <v>0.1765120714035405</v>
      </c>
      <c r="V17" s="1">
        <f t="shared" si="4"/>
        <v>4.7597900843731233</v>
      </c>
      <c r="W17" s="1">
        <f t="shared" si="5"/>
        <v>1.6866306597711136</v>
      </c>
      <c r="X17" s="1">
        <f t="shared" si="6"/>
        <v>3.2232103720721184</v>
      </c>
      <c r="Y17" s="1">
        <f t="shared" si="7"/>
        <v>1.6047980629159158</v>
      </c>
      <c r="Z17" s="1">
        <f t="shared" si="8"/>
        <v>39.664479140460699</v>
      </c>
      <c r="AA17" s="1">
        <f t="shared" si="9"/>
        <v>66.666666666666671</v>
      </c>
      <c r="AB17" s="1">
        <f t="shared" si="10"/>
        <v>6.5729830436499562E-2</v>
      </c>
      <c r="AC17" s="1">
        <f t="shared" si="11"/>
        <v>2445.5165000000002</v>
      </c>
      <c r="AD17" s="1">
        <f t="shared" si="12"/>
        <v>11.897646313824838</v>
      </c>
      <c r="AE17" s="1">
        <f t="shared" si="13"/>
        <v>4.8650852749612759E-3</v>
      </c>
      <c r="AF17" s="1">
        <f t="shared" si="14"/>
        <v>4.8650852749612756</v>
      </c>
      <c r="AG17" s="1">
        <f t="shared" si="15"/>
        <v>3.8920682199690209</v>
      </c>
      <c r="AH17" s="1">
        <f t="shared" si="16"/>
        <v>3.8920682199690207E-3</v>
      </c>
      <c r="AI17" s="1">
        <f t="shared" si="17"/>
        <v>1.9553750737124363E-2</v>
      </c>
      <c r="AJ17" s="1">
        <f t="shared" si="18"/>
        <v>19.553750737124364</v>
      </c>
    </row>
    <row r="18" spans="1:39" s="21" customFormat="1" x14ac:dyDescent="0.3">
      <c r="A18" s="22" t="s">
        <v>17</v>
      </c>
      <c r="B18" s="18">
        <f t="shared" si="19"/>
        <v>23.65</v>
      </c>
      <c r="C18" s="19">
        <v>0.92708333333333348</v>
      </c>
      <c r="D18" s="20">
        <v>24.150600000000001</v>
      </c>
      <c r="E18" s="19">
        <v>32.4</v>
      </c>
      <c r="F18" s="19">
        <v>14.9</v>
      </c>
      <c r="G18" s="19">
        <v>85.7</v>
      </c>
      <c r="H18" s="19">
        <v>44.2</v>
      </c>
      <c r="I18" s="18">
        <v>1E-3</v>
      </c>
      <c r="J18" s="18">
        <v>1.2</v>
      </c>
      <c r="K18" s="18">
        <v>3.15</v>
      </c>
      <c r="L18" s="18">
        <v>2.1</v>
      </c>
      <c r="M18" s="18">
        <v>3.15</v>
      </c>
      <c r="N18" s="18">
        <v>0.41</v>
      </c>
      <c r="O18" s="18">
        <v>3.2</v>
      </c>
      <c r="P18" s="18">
        <v>3</v>
      </c>
      <c r="Q18" s="18">
        <f t="shared" si="0"/>
        <v>101.12281605615317</v>
      </c>
      <c r="R18" s="18">
        <f t="shared" si="1"/>
        <v>0.25830000000000003</v>
      </c>
      <c r="S18" s="18">
        <f t="shared" si="2"/>
        <v>2.5830000000000006E-2</v>
      </c>
      <c r="T18" s="18">
        <f t="shared" si="3"/>
        <v>1.4</v>
      </c>
      <c r="U18" s="21">
        <f t="shared" si="20"/>
        <v>0.1779089615475159</v>
      </c>
      <c r="V18" s="21">
        <f t="shared" si="4"/>
        <v>4.8410170406289232</v>
      </c>
      <c r="W18" s="21">
        <f t="shared" si="5"/>
        <v>1.6866306597711136</v>
      </c>
      <c r="X18" s="21">
        <f t="shared" si="6"/>
        <v>3.2638238502000183</v>
      </c>
      <c r="Y18" s="21">
        <f t="shared" si="7"/>
        <v>1.7925860036909143</v>
      </c>
      <c r="Z18" s="21">
        <f t="shared" si="8"/>
        <v>51.75694581474346</v>
      </c>
      <c r="AA18" s="21">
        <f t="shared" si="9"/>
        <v>66.666666666666671</v>
      </c>
      <c r="AB18" s="21">
        <f t="shared" si="10"/>
        <v>6.5729830436499562E-2</v>
      </c>
      <c r="AC18" s="21">
        <f t="shared" si="11"/>
        <v>2445.1623500000001</v>
      </c>
      <c r="AD18" s="21">
        <f t="shared" si="12"/>
        <v>13.087407762914804</v>
      </c>
      <c r="AE18" s="21">
        <f t="shared" si="13"/>
        <v>5.3523676098295898E-3</v>
      </c>
      <c r="AF18" s="21">
        <f t="shared" si="14"/>
        <v>5.3523676098295896</v>
      </c>
      <c r="AG18" s="21">
        <f t="shared" si="15"/>
        <v>4.2818940878636722</v>
      </c>
      <c r="AH18" s="21">
        <f t="shared" si="16"/>
        <v>4.2818940878636726E-3</v>
      </c>
      <c r="AI18" s="21">
        <f t="shared" si="17"/>
        <v>2.1512235897427096E-2</v>
      </c>
      <c r="AJ18" s="21">
        <f t="shared" si="18"/>
        <v>21.512235897427097</v>
      </c>
      <c r="AK18" s="21">
        <f>SUM(AJ14:AJ17)</f>
        <v>75.563943886695299</v>
      </c>
      <c r="AL18" s="23">
        <v>216</v>
      </c>
      <c r="AM18" s="21">
        <f>SUM(AJ15:AJ18)</f>
        <v>80.045485631885072</v>
      </c>
    </row>
    <row r="19" spans="1:39" x14ac:dyDescent="0.3">
      <c r="A19" s="2" t="s">
        <v>18</v>
      </c>
      <c r="B19" s="3">
        <f t="shared" si="19"/>
        <v>24.25</v>
      </c>
      <c r="C19" s="4">
        <v>1.1236111111111111</v>
      </c>
      <c r="D19" s="5">
        <v>24.039600000000004</v>
      </c>
      <c r="E19" s="4">
        <v>30.9</v>
      </c>
      <c r="F19" s="4">
        <v>17.600000000000001</v>
      </c>
      <c r="G19" s="4">
        <v>79.3</v>
      </c>
      <c r="H19" s="4">
        <v>41.9</v>
      </c>
      <c r="I19" s="3">
        <v>1E-3</v>
      </c>
      <c r="J19" s="3">
        <v>1.2</v>
      </c>
      <c r="K19" s="3">
        <v>3.15</v>
      </c>
      <c r="L19" s="3">
        <v>2.1</v>
      </c>
      <c r="M19" s="3">
        <v>3.15</v>
      </c>
      <c r="N19" s="3">
        <v>0.41</v>
      </c>
      <c r="O19" s="3">
        <v>3.2</v>
      </c>
      <c r="P19" s="3">
        <v>3</v>
      </c>
      <c r="Q19" s="3">
        <f t="shared" si="0"/>
        <v>101.12281605615317</v>
      </c>
      <c r="R19" s="3">
        <f t="shared" si="1"/>
        <v>0.25830000000000003</v>
      </c>
      <c r="S19" s="3">
        <f t="shared" si="2"/>
        <v>2.5830000000000006E-2</v>
      </c>
      <c r="T19" s="3">
        <f t="shared" si="3"/>
        <v>1.4</v>
      </c>
      <c r="U19" s="1">
        <f t="shared" si="20"/>
        <v>0.18359013827714912</v>
      </c>
      <c r="V19" s="1">
        <f t="shared" si="4"/>
        <v>4.4466008969799509</v>
      </c>
      <c r="W19" s="1">
        <f t="shared" si="5"/>
        <v>2.0034202650907362</v>
      </c>
      <c r="X19" s="1">
        <f t="shared" si="6"/>
        <v>3.2250105810353435</v>
      </c>
      <c r="Y19" s="1">
        <f t="shared" si="7"/>
        <v>1.7259190230257766</v>
      </c>
      <c r="Z19" s="1">
        <f t="shared" si="8"/>
        <v>42.704278530706141</v>
      </c>
      <c r="AA19" s="1">
        <f t="shared" si="9"/>
        <v>66.666666666666671</v>
      </c>
      <c r="AB19" s="1">
        <f t="shared" si="10"/>
        <v>6.5729830436499562E-2</v>
      </c>
      <c r="AC19" s="1">
        <f t="shared" si="11"/>
        <v>2443.74575</v>
      </c>
      <c r="AD19" s="1">
        <f t="shared" si="12"/>
        <v>12.540692334187371</v>
      </c>
      <c r="AE19" s="1">
        <f t="shared" si="13"/>
        <v>5.1317500334015394E-3</v>
      </c>
      <c r="AF19" s="1">
        <f t="shared" si="14"/>
        <v>5.1317500334015396</v>
      </c>
      <c r="AG19" s="1">
        <f t="shared" si="15"/>
        <v>4.1054000267212318</v>
      </c>
      <c r="AH19" s="1">
        <f t="shared" si="16"/>
        <v>4.1054000267212315E-3</v>
      </c>
      <c r="AI19" s="1">
        <f t="shared" si="17"/>
        <v>2.0625529734247472E-2</v>
      </c>
      <c r="AJ19" s="1">
        <f t="shared" si="18"/>
        <v>20.625529734247472</v>
      </c>
    </row>
    <row r="20" spans="1:39" x14ac:dyDescent="0.3">
      <c r="A20" s="2" t="s">
        <v>19</v>
      </c>
      <c r="B20" s="3">
        <f t="shared" si="19"/>
        <v>23.65</v>
      </c>
      <c r="C20" s="4">
        <v>1.028472222222222</v>
      </c>
      <c r="D20" s="5">
        <v>23.591999999999999</v>
      </c>
      <c r="E20" s="4">
        <v>33</v>
      </c>
      <c r="F20" s="4">
        <v>14.3</v>
      </c>
      <c r="G20" s="4">
        <v>80.400000000000006</v>
      </c>
      <c r="H20" s="4">
        <v>32.200000000000003</v>
      </c>
      <c r="I20" s="3">
        <v>1E-3</v>
      </c>
      <c r="J20" s="3">
        <v>1.2</v>
      </c>
      <c r="K20" s="3">
        <v>3.15</v>
      </c>
      <c r="L20" s="3">
        <v>2.1</v>
      </c>
      <c r="M20" s="3">
        <v>3.15</v>
      </c>
      <c r="N20" s="3">
        <v>0.41</v>
      </c>
      <c r="O20" s="3">
        <v>3.2</v>
      </c>
      <c r="P20" s="3">
        <v>3</v>
      </c>
      <c r="Q20" s="3">
        <f t="shared" si="0"/>
        <v>101.12281605615317</v>
      </c>
      <c r="R20" s="3">
        <f t="shared" si="1"/>
        <v>0.25830000000000003</v>
      </c>
      <c r="S20" s="3">
        <f t="shared" si="2"/>
        <v>2.5830000000000006E-2</v>
      </c>
      <c r="T20" s="3">
        <f t="shared" si="3"/>
        <v>1.4</v>
      </c>
      <c r="U20" s="1">
        <f t="shared" si="20"/>
        <v>0.1779089615475159</v>
      </c>
      <c r="V20" s="1">
        <f t="shared" si="4"/>
        <v>5.0070888338719142</v>
      </c>
      <c r="W20" s="1">
        <f t="shared" si="5"/>
        <v>1.6225218009773508</v>
      </c>
      <c r="X20" s="1">
        <f t="shared" si="6"/>
        <v>3.3148053174246326</v>
      </c>
      <c r="Y20" s="1">
        <f t="shared" si="7"/>
        <v>1.4583950662462732</v>
      </c>
      <c r="Z20" s="1">
        <f t="shared" si="8"/>
        <v>46.654640555491248</v>
      </c>
      <c r="AA20" s="1">
        <f t="shared" si="9"/>
        <v>66.666666666666671</v>
      </c>
      <c r="AB20" s="1">
        <f t="shared" si="10"/>
        <v>6.5729830436499562E-2</v>
      </c>
      <c r="AC20" s="1">
        <f t="shared" si="11"/>
        <v>2445.1623500000001</v>
      </c>
      <c r="AD20" s="1">
        <f t="shared" si="12"/>
        <v>12.434061274333006</v>
      </c>
      <c r="AE20" s="1">
        <f t="shared" si="13"/>
        <v>5.0851679743608869E-3</v>
      </c>
      <c r="AF20" s="1">
        <f t="shared" si="14"/>
        <v>5.0851679743608873</v>
      </c>
      <c r="AG20" s="1">
        <f t="shared" si="15"/>
        <v>4.0681343794887104</v>
      </c>
      <c r="AH20" s="1">
        <f t="shared" si="16"/>
        <v>4.0681343794887106E-3</v>
      </c>
      <c r="AI20" s="1">
        <f t="shared" si="17"/>
        <v>2.0438307122551284E-2</v>
      </c>
      <c r="AJ20" s="1">
        <f t="shared" si="18"/>
        <v>20.438307122551283</v>
      </c>
    </row>
    <row r="21" spans="1:39" x14ac:dyDescent="0.3">
      <c r="A21" s="2" t="s">
        <v>20</v>
      </c>
      <c r="B21" s="3">
        <f t="shared" si="19"/>
        <v>23.299999999999997</v>
      </c>
      <c r="C21" s="4">
        <v>1.0597222222222222</v>
      </c>
      <c r="D21" s="5">
        <v>23.6676</v>
      </c>
      <c r="E21" s="4">
        <v>31.4</v>
      </c>
      <c r="F21" s="4">
        <v>15.2</v>
      </c>
      <c r="G21" s="4">
        <v>92</v>
      </c>
      <c r="H21" s="4">
        <v>46</v>
      </c>
      <c r="I21" s="3">
        <v>1E-3</v>
      </c>
      <c r="J21" s="3">
        <v>1.2</v>
      </c>
      <c r="K21" s="3">
        <v>3.15</v>
      </c>
      <c r="L21" s="3">
        <v>2.1</v>
      </c>
      <c r="M21" s="3">
        <v>3.15</v>
      </c>
      <c r="N21" s="3">
        <v>0.41</v>
      </c>
      <c r="O21" s="3">
        <v>3.2</v>
      </c>
      <c r="P21" s="3">
        <v>3</v>
      </c>
      <c r="Q21" s="3">
        <f t="shared" si="0"/>
        <v>101.12281605615317</v>
      </c>
      <c r="R21" s="3">
        <f t="shared" si="1"/>
        <v>0.25830000000000003</v>
      </c>
      <c r="S21" s="3">
        <f t="shared" si="2"/>
        <v>2.5830000000000006E-2</v>
      </c>
      <c r="T21" s="3">
        <f t="shared" si="3"/>
        <v>1.4</v>
      </c>
      <c r="U21" s="1">
        <f t="shared" si="20"/>
        <v>0.17466395215226382</v>
      </c>
      <c r="V21" s="1">
        <f t="shared" si="4"/>
        <v>4.5748489334016149</v>
      </c>
      <c r="W21" s="1">
        <f t="shared" si="5"/>
        <v>1.7195100661097824</v>
      </c>
      <c r="X21" s="1">
        <f t="shared" si="6"/>
        <v>3.1471794997556986</v>
      </c>
      <c r="Y21" s="1">
        <f t="shared" si="7"/>
        <v>1.8431898850928716</v>
      </c>
      <c r="Z21" s="1">
        <f t="shared" si="8"/>
        <v>45.278848402806375</v>
      </c>
      <c r="AA21" s="1">
        <f t="shared" si="9"/>
        <v>66.666666666666671</v>
      </c>
      <c r="AB21" s="1">
        <f t="shared" si="10"/>
        <v>6.5729830436499562E-2</v>
      </c>
      <c r="AC21" s="1">
        <f t="shared" si="11"/>
        <v>2445.9886999999999</v>
      </c>
      <c r="AD21" s="1">
        <f t="shared" si="12"/>
        <v>12.260555034467545</v>
      </c>
      <c r="AE21" s="1">
        <f t="shared" si="13"/>
        <v>5.0125149942301635E-3</v>
      </c>
      <c r="AF21" s="1">
        <f t="shared" si="14"/>
        <v>5.0125149942301634</v>
      </c>
      <c r="AG21" s="1">
        <f t="shared" si="15"/>
        <v>4.0100119953841311</v>
      </c>
      <c r="AH21" s="1">
        <f t="shared" si="16"/>
        <v>4.010011995384131E-3</v>
      </c>
      <c r="AI21" s="1">
        <f t="shared" si="17"/>
        <v>2.0146300264809878E-2</v>
      </c>
      <c r="AJ21" s="1">
        <f t="shared" si="18"/>
        <v>20.146300264809877</v>
      </c>
    </row>
    <row r="22" spans="1:39" x14ac:dyDescent="0.3">
      <c r="A22" s="2" t="s">
        <v>21</v>
      </c>
      <c r="B22" s="3">
        <f t="shared" si="19"/>
        <v>22.8</v>
      </c>
      <c r="C22" s="4">
        <v>1.0152777777777777</v>
      </c>
      <c r="D22" s="5">
        <v>23.626200000000004</v>
      </c>
      <c r="E22" s="4">
        <v>29.8</v>
      </c>
      <c r="F22" s="4">
        <v>15.8</v>
      </c>
      <c r="G22" s="4">
        <v>92</v>
      </c>
      <c r="H22" s="4">
        <v>43.6</v>
      </c>
      <c r="I22" s="3">
        <v>1E-3</v>
      </c>
      <c r="J22" s="3">
        <v>1.2</v>
      </c>
      <c r="K22" s="3">
        <v>3.15</v>
      </c>
      <c r="L22" s="3">
        <v>2.1</v>
      </c>
      <c r="M22" s="3">
        <v>3.15</v>
      </c>
      <c r="N22" s="3">
        <v>0.41</v>
      </c>
      <c r="O22" s="3">
        <v>3.2</v>
      </c>
      <c r="P22" s="3">
        <v>3</v>
      </c>
      <c r="Q22" s="3">
        <f t="shared" si="0"/>
        <v>101.12281605615317</v>
      </c>
      <c r="R22" s="3">
        <f t="shared" si="1"/>
        <v>0.25830000000000003</v>
      </c>
      <c r="S22" s="3">
        <f t="shared" si="2"/>
        <v>2.5830000000000006E-2</v>
      </c>
      <c r="T22" s="3">
        <f t="shared" si="3"/>
        <v>1.4</v>
      </c>
      <c r="U22" s="1">
        <f t="shared" si="20"/>
        <v>0.17011494231613927</v>
      </c>
      <c r="V22" s="1">
        <f t="shared" si="4"/>
        <v>4.1754037777304189</v>
      </c>
      <c r="W22" s="1">
        <f t="shared" si="5"/>
        <v>1.7869588658571132</v>
      </c>
      <c r="X22" s="1">
        <f t="shared" si="6"/>
        <v>2.9811813217937662</v>
      </c>
      <c r="Y22" s="1">
        <f t="shared" si="7"/>
        <v>1.7322391018395034</v>
      </c>
      <c r="Z22" s="1">
        <f t="shared" si="8"/>
        <v>47.260959413599551</v>
      </c>
      <c r="AA22" s="1">
        <f t="shared" si="9"/>
        <v>66.666666666666671</v>
      </c>
      <c r="AB22" s="1">
        <f t="shared" si="10"/>
        <v>6.5729830436499562E-2</v>
      </c>
      <c r="AC22" s="1">
        <f t="shared" si="11"/>
        <v>2447.1691999999998</v>
      </c>
      <c r="AD22" s="1">
        <f t="shared" si="12"/>
        <v>12.232637153154805</v>
      </c>
      <c r="AE22" s="1">
        <f t="shared" si="13"/>
        <v>4.9986887515398636E-3</v>
      </c>
      <c r="AF22" s="1">
        <f t="shared" si="14"/>
        <v>4.9986887515398637</v>
      </c>
      <c r="AG22" s="1">
        <f t="shared" si="15"/>
        <v>3.998951001231891</v>
      </c>
      <c r="AH22" s="1">
        <f t="shared" si="16"/>
        <v>3.998951001231891E-3</v>
      </c>
      <c r="AI22" s="1">
        <f t="shared" si="17"/>
        <v>2.0090729830189023E-2</v>
      </c>
      <c r="AJ22" s="1">
        <f t="shared" si="18"/>
        <v>20.090729830189023</v>
      </c>
    </row>
    <row r="23" spans="1:39" x14ac:dyDescent="0.3">
      <c r="A23" s="2" t="s">
        <v>22</v>
      </c>
      <c r="B23" s="3">
        <f t="shared" si="19"/>
        <v>23.05</v>
      </c>
      <c r="C23" s="4">
        <v>1.0743055555555554</v>
      </c>
      <c r="D23" s="5">
        <v>23.122199999999999</v>
      </c>
      <c r="E23" s="4">
        <v>29.5</v>
      </c>
      <c r="F23" s="4">
        <v>16.600000000000001</v>
      </c>
      <c r="G23" s="4">
        <v>90.9</v>
      </c>
      <c r="H23" s="4">
        <v>50.1</v>
      </c>
      <c r="I23" s="3">
        <v>1E-3</v>
      </c>
      <c r="J23" s="3">
        <v>1.2</v>
      </c>
      <c r="K23" s="3">
        <v>3.15</v>
      </c>
      <c r="L23" s="3">
        <v>2.1</v>
      </c>
      <c r="M23" s="3">
        <v>3.15</v>
      </c>
      <c r="N23" s="3">
        <v>0.41</v>
      </c>
      <c r="O23" s="3">
        <v>3.2</v>
      </c>
      <c r="P23" s="3">
        <v>3</v>
      </c>
      <c r="Q23" s="3">
        <f t="shared" si="0"/>
        <v>101.12281605615317</v>
      </c>
      <c r="R23" s="3">
        <f t="shared" si="1"/>
        <v>0.25830000000000003</v>
      </c>
      <c r="S23" s="3">
        <f t="shared" si="2"/>
        <v>2.5830000000000006E-2</v>
      </c>
      <c r="T23" s="3">
        <f t="shared" si="3"/>
        <v>1.4</v>
      </c>
      <c r="U23" s="1">
        <f t="shared" si="20"/>
        <v>0.17237678465981252</v>
      </c>
      <c r="V23" s="1">
        <f t="shared" si="4"/>
        <v>4.1039855359917459</v>
      </c>
      <c r="W23" s="1">
        <f t="shared" si="5"/>
        <v>1.8804919672659608</v>
      </c>
      <c r="X23" s="1">
        <f t="shared" si="6"/>
        <v>2.9922387516288533</v>
      </c>
      <c r="Y23" s="1">
        <f t="shared" si="7"/>
        <v>1.8827319758883116</v>
      </c>
      <c r="Z23" s="1">
        <f t="shared" si="8"/>
        <v>44.664203401863304</v>
      </c>
      <c r="AA23" s="1">
        <f t="shared" si="9"/>
        <v>66.666666666666671</v>
      </c>
      <c r="AB23" s="1">
        <f t="shared" si="10"/>
        <v>6.5729830436499562E-2</v>
      </c>
      <c r="AC23" s="1">
        <f t="shared" si="11"/>
        <v>2446.5789500000001</v>
      </c>
      <c r="AD23" s="1">
        <f t="shared" si="12"/>
        <v>11.854752106001103</v>
      </c>
      <c r="AE23" s="1">
        <f t="shared" si="13"/>
        <v>4.8454402446326539E-3</v>
      </c>
      <c r="AF23" s="1">
        <f t="shared" si="14"/>
        <v>4.8454402446326537</v>
      </c>
      <c r="AG23" s="1">
        <f t="shared" si="15"/>
        <v>3.8763521957061231</v>
      </c>
      <c r="AH23" s="1">
        <f t="shared" si="16"/>
        <v>3.8763521957061232E-3</v>
      </c>
      <c r="AI23" s="1">
        <f t="shared" si="17"/>
        <v>1.9474793431227565E-2</v>
      </c>
      <c r="AJ23" s="1">
        <f t="shared" si="18"/>
        <v>19.474793431227564</v>
      </c>
    </row>
    <row r="24" spans="1:39" s="21" customFormat="1" x14ac:dyDescent="0.3">
      <c r="A24" s="22" t="s">
        <v>23</v>
      </c>
      <c r="B24" s="18">
        <f t="shared" si="19"/>
        <v>22.65</v>
      </c>
      <c r="C24" s="19">
        <v>1.0256944444444442</v>
      </c>
      <c r="D24" s="20">
        <v>22.701000000000001</v>
      </c>
      <c r="E24" s="19">
        <v>30.2</v>
      </c>
      <c r="F24" s="19">
        <v>15.1</v>
      </c>
      <c r="G24" s="19">
        <v>96.3</v>
      </c>
      <c r="H24" s="19">
        <v>59.9</v>
      </c>
      <c r="I24" s="18">
        <v>1E-3</v>
      </c>
      <c r="J24" s="18">
        <v>1.2</v>
      </c>
      <c r="K24" s="18">
        <v>3.15</v>
      </c>
      <c r="L24" s="18">
        <v>2.1</v>
      </c>
      <c r="M24" s="18">
        <v>3.15</v>
      </c>
      <c r="N24" s="18">
        <v>0.41</v>
      </c>
      <c r="O24" s="18">
        <v>3.2</v>
      </c>
      <c r="P24" s="18">
        <v>3</v>
      </c>
      <c r="Q24" s="18">
        <f t="shared" si="0"/>
        <v>101.12281605615317</v>
      </c>
      <c r="R24" s="18">
        <f t="shared" si="1"/>
        <v>0.25830000000000003</v>
      </c>
      <c r="S24" s="18">
        <f t="shared" si="2"/>
        <v>2.5830000000000006E-2</v>
      </c>
      <c r="T24" s="18">
        <f t="shared" si="3"/>
        <v>1.4</v>
      </c>
      <c r="U24" s="21">
        <f t="shared" si="20"/>
        <v>0.16876989990269708</v>
      </c>
      <c r="V24" s="21">
        <f t="shared" si="4"/>
        <v>4.2723079401278863</v>
      </c>
      <c r="W24" s="21">
        <f t="shared" si="5"/>
        <v>1.7084883691597568</v>
      </c>
      <c r="X24" s="21">
        <f t="shared" si="6"/>
        <v>2.9903981546438216</v>
      </c>
      <c r="Y24" s="21">
        <f t="shared" si="7"/>
        <v>2.102193377818725</v>
      </c>
      <c r="Z24" s="21">
        <f t="shared" si="8"/>
        <v>46.780990292946882</v>
      </c>
      <c r="AA24" s="21">
        <f t="shared" si="9"/>
        <v>66.666666666666671</v>
      </c>
      <c r="AB24" s="21">
        <f t="shared" si="10"/>
        <v>6.5729830436499562E-2</v>
      </c>
      <c r="AC24" s="21">
        <f t="shared" si="11"/>
        <v>2447.5233499999999</v>
      </c>
      <c r="AD24" s="21">
        <f t="shared" si="12"/>
        <v>11.674644549280883</v>
      </c>
      <c r="AE24" s="21">
        <f t="shared" si="13"/>
        <v>4.7699829091644346E-3</v>
      </c>
      <c r="AF24" s="21">
        <f t="shared" si="14"/>
        <v>4.769982909164435</v>
      </c>
      <c r="AG24" s="21">
        <f t="shared" si="15"/>
        <v>3.8159863273315482</v>
      </c>
      <c r="AH24" s="21">
        <f t="shared" si="16"/>
        <v>3.8159863273315481E-3</v>
      </c>
      <c r="AI24" s="21">
        <f t="shared" si="17"/>
        <v>1.9171515308513701E-2</v>
      </c>
      <c r="AJ24" s="21">
        <f t="shared" si="18"/>
        <v>19.171515308513701</v>
      </c>
      <c r="AK24" s="21">
        <f>SUM(AJ18:AJ23)</f>
        <v>122.28789628045232</v>
      </c>
      <c r="AL24" s="23">
        <v>252</v>
      </c>
      <c r="AM24" s="21">
        <f>SUM(AJ19:AJ24)</f>
        <v>119.94717569153893</v>
      </c>
    </row>
    <row r="25" spans="1:39" x14ac:dyDescent="0.3">
      <c r="A25" s="2" t="s">
        <v>24</v>
      </c>
      <c r="B25" s="3">
        <f t="shared" si="19"/>
        <v>23.35</v>
      </c>
      <c r="C25" s="4">
        <v>1.2145833333333336</v>
      </c>
      <c r="D25" s="5">
        <v>23.549399999999995</v>
      </c>
      <c r="E25" s="4">
        <v>30.2</v>
      </c>
      <c r="F25" s="4">
        <v>16.5</v>
      </c>
      <c r="G25" s="4">
        <v>98.6</v>
      </c>
      <c r="H25" s="4">
        <v>54.8</v>
      </c>
      <c r="I25" s="3">
        <v>1E-3</v>
      </c>
      <c r="J25" s="3">
        <v>1.2</v>
      </c>
      <c r="K25" s="3">
        <v>3.15</v>
      </c>
      <c r="L25" s="3">
        <v>2.1</v>
      </c>
      <c r="M25" s="3">
        <v>3.15</v>
      </c>
      <c r="N25" s="3">
        <v>0.41</v>
      </c>
      <c r="O25" s="3">
        <v>3.2</v>
      </c>
      <c r="P25" s="3">
        <v>3</v>
      </c>
      <c r="Q25" s="3">
        <f t="shared" si="0"/>
        <v>101.12281605615317</v>
      </c>
      <c r="R25" s="3">
        <f t="shared" si="1"/>
        <v>0.25830000000000003</v>
      </c>
      <c r="S25" s="3">
        <f t="shared" si="2"/>
        <v>2.5830000000000006E-2</v>
      </c>
      <c r="T25" s="3">
        <f t="shared" si="3"/>
        <v>1.4</v>
      </c>
      <c r="U25" s="1">
        <f t="shared" si="20"/>
        <v>0.17512444444374839</v>
      </c>
      <c r="V25" s="1">
        <f t="shared" si="4"/>
        <v>4.2723079401278863</v>
      </c>
      <c r="W25" s="1">
        <f t="shared" si="5"/>
        <v>1.8685705748701631</v>
      </c>
      <c r="X25" s="1">
        <f t="shared" si="6"/>
        <v>3.0704392574990247</v>
      </c>
      <c r="Y25" s="1">
        <f t="shared" si="7"/>
        <v>2.0918176690060308</v>
      </c>
      <c r="Z25" s="1">
        <f t="shared" si="8"/>
        <v>39.505730510395949</v>
      </c>
      <c r="AA25" s="1">
        <f t="shared" si="9"/>
        <v>66.666666666666671</v>
      </c>
      <c r="AB25" s="1">
        <f t="shared" si="10"/>
        <v>6.5729830436499562E-2</v>
      </c>
      <c r="AC25" s="1">
        <f t="shared" si="11"/>
        <v>2445.8706499999998</v>
      </c>
      <c r="AD25" s="1">
        <f t="shared" si="12"/>
        <v>11.723715275728155</v>
      </c>
      <c r="AE25" s="1">
        <f t="shared" si="13"/>
        <v>4.7932687183306916E-3</v>
      </c>
      <c r="AF25" s="1">
        <f t="shared" si="14"/>
        <v>4.7932687183306912</v>
      </c>
      <c r="AG25" s="1">
        <f t="shared" si="15"/>
        <v>3.8346149746645533</v>
      </c>
      <c r="AH25" s="1">
        <f t="shared" si="16"/>
        <v>3.8346149746645531E-3</v>
      </c>
      <c r="AI25" s="1">
        <f t="shared" si="17"/>
        <v>1.9265105632714719E-2</v>
      </c>
      <c r="AJ25" s="1">
        <f t="shared" si="18"/>
        <v>19.265105632714718</v>
      </c>
    </row>
    <row r="26" spans="1:39" x14ac:dyDescent="0.3">
      <c r="A26" s="2" t="s">
        <v>25</v>
      </c>
      <c r="B26" s="3">
        <f t="shared" si="19"/>
        <v>22.2</v>
      </c>
      <c r="C26" s="4">
        <v>1.0555555555555556</v>
      </c>
      <c r="D26" s="5">
        <v>23.323199999999996</v>
      </c>
      <c r="E26" s="4">
        <v>30.5</v>
      </c>
      <c r="F26" s="4">
        <v>13.9</v>
      </c>
      <c r="G26" s="4">
        <v>97.6</v>
      </c>
      <c r="H26" s="4">
        <v>51</v>
      </c>
      <c r="I26" s="3">
        <v>1E-3</v>
      </c>
      <c r="J26" s="3">
        <v>1.2</v>
      </c>
      <c r="K26" s="3">
        <v>3.15</v>
      </c>
      <c r="L26" s="3">
        <v>2.1</v>
      </c>
      <c r="M26" s="3">
        <v>3.15</v>
      </c>
      <c r="N26" s="3">
        <v>0.41</v>
      </c>
      <c r="O26" s="3">
        <v>3.2</v>
      </c>
      <c r="P26" s="3">
        <v>3</v>
      </c>
      <c r="Q26" s="3">
        <f t="shared" si="0"/>
        <v>101.12281605615317</v>
      </c>
      <c r="R26" s="3">
        <f t="shared" si="1"/>
        <v>0.25830000000000003</v>
      </c>
      <c r="S26" s="3">
        <f t="shared" si="2"/>
        <v>2.5830000000000006E-2</v>
      </c>
      <c r="T26" s="3">
        <f t="shared" si="3"/>
        <v>1.4</v>
      </c>
      <c r="U26" s="1">
        <f t="shared" si="20"/>
        <v>0.1647885121233392</v>
      </c>
      <c r="V26" s="1">
        <f t="shared" si="4"/>
        <v>4.3462636327192081</v>
      </c>
      <c r="W26" s="1">
        <f t="shared" si="5"/>
        <v>1.5809795178930102</v>
      </c>
      <c r="X26" s="1">
        <f t="shared" si="6"/>
        <v>2.9636215753061093</v>
      </c>
      <c r="Y26" s="1">
        <f t="shared" si="7"/>
        <v>1.8798152310751872</v>
      </c>
      <c r="Z26" s="1">
        <f t="shared" si="8"/>
        <v>45.457580699133239</v>
      </c>
      <c r="AA26" s="1">
        <f t="shared" si="9"/>
        <v>66.666666666666671</v>
      </c>
      <c r="AB26" s="1">
        <f t="shared" si="10"/>
        <v>6.5729830436499562E-2</v>
      </c>
      <c r="AC26" s="1">
        <f t="shared" si="11"/>
        <v>2448.5857999999998</v>
      </c>
      <c r="AD26" s="1">
        <f t="shared" si="12"/>
        <v>11.756622711146985</v>
      </c>
      <c r="AE26" s="1">
        <f t="shared" si="13"/>
        <v>4.801392996376515E-3</v>
      </c>
      <c r="AF26" s="1">
        <f t="shared" si="14"/>
        <v>4.8013929963765154</v>
      </c>
      <c r="AG26" s="1">
        <f t="shared" si="15"/>
        <v>3.8411143971012125</v>
      </c>
      <c r="AH26" s="1">
        <f t="shared" si="16"/>
        <v>3.8411143971012127E-3</v>
      </c>
      <c r="AI26" s="1">
        <f t="shared" si="17"/>
        <v>1.9297758731036497E-2</v>
      </c>
      <c r="AJ26" s="1">
        <f t="shared" si="18"/>
        <v>19.297758731036495</v>
      </c>
    </row>
    <row r="27" spans="1:39" x14ac:dyDescent="0.3">
      <c r="A27" s="2" t="s">
        <v>26</v>
      </c>
      <c r="B27" s="3">
        <f t="shared" si="19"/>
        <v>23.35</v>
      </c>
      <c r="C27" s="4">
        <v>1.114583333333333</v>
      </c>
      <c r="D27" s="5">
        <v>22.963800000000003</v>
      </c>
      <c r="E27" s="4">
        <v>29.9</v>
      </c>
      <c r="F27" s="4">
        <v>16.8</v>
      </c>
      <c r="G27" s="4">
        <v>85.9</v>
      </c>
      <c r="H27" s="4">
        <v>44.7</v>
      </c>
      <c r="I27" s="3">
        <v>1E-3</v>
      </c>
      <c r="J27" s="3">
        <v>1.2</v>
      </c>
      <c r="K27" s="3">
        <v>3.15</v>
      </c>
      <c r="L27" s="3">
        <v>2.1</v>
      </c>
      <c r="M27" s="3">
        <v>3.15</v>
      </c>
      <c r="N27" s="3">
        <v>0.41</v>
      </c>
      <c r="O27" s="3">
        <v>3.2</v>
      </c>
      <c r="P27" s="3">
        <v>3</v>
      </c>
      <c r="Q27" s="3">
        <f t="shared" si="0"/>
        <v>101.12281605615317</v>
      </c>
      <c r="R27" s="3">
        <f t="shared" si="1"/>
        <v>0.25830000000000003</v>
      </c>
      <c r="S27" s="3">
        <f t="shared" si="2"/>
        <v>2.5830000000000006E-2</v>
      </c>
      <c r="T27" s="3">
        <f t="shared" si="3"/>
        <v>1.4</v>
      </c>
      <c r="U27" s="1">
        <f t="shared" si="20"/>
        <v>0.17512444444374839</v>
      </c>
      <c r="V27" s="1">
        <f t="shared" si="4"/>
        <v>4.1994488295521428</v>
      </c>
      <c r="W27" s="1">
        <f t="shared" si="5"/>
        <v>1.9045348105133368</v>
      </c>
      <c r="X27" s="1">
        <f t="shared" si="6"/>
        <v>3.0519918200327396</v>
      </c>
      <c r="Y27" s="1">
        <f t="shared" si="7"/>
        <v>1.7565745145203824</v>
      </c>
      <c r="Z27" s="1">
        <f t="shared" si="8"/>
        <v>43.050169883291304</v>
      </c>
      <c r="AA27" s="1">
        <f t="shared" si="9"/>
        <v>66.666666666666671</v>
      </c>
      <c r="AB27" s="1">
        <f t="shared" si="10"/>
        <v>6.5729830436499562E-2</v>
      </c>
      <c r="AC27" s="1">
        <f t="shared" si="11"/>
        <v>2445.8706499999998</v>
      </c>
      <c r="AD27" s="1">
        <f t="shared" si="12"/>
        <v>11.736903661507895</v>
      </c>
      <c r="AE27" s="1">
        <f t="shared" si="13"/>
        <v>4.7986608210486914E-3</v>
      </c>
      <c r="AF27" s="1">
        <f t="shared" si="14"/>
        <v>4.7986608210486912</v>
      </c>
      <c r="AG27" s="1">
        <f t="shared" si="15"/>
        <v>3.8389286568389531</v>
      </c>
      <c r="AH27" s="1">
        <f t="shared" si="16"/>
        <v>3.8389286568389532E-3</v>
      </c>
      <c r="AI27" s="1">
        <f t="shared" si="17"/>
        <v>1.9286777571958905E-2</v>
      </c>
      <c r="AJ27" s="1">
        <f t="shared" si="18"/>
        <v>19.286777571958904</v>
      </c>
    </row>
    <row r="28" spans="1:39" s="21" customFormat="1" x14ac:dyDescent="0.3">
      <c r="A28" s="22" t="s">
        <v>27</v>
      </c>
      <c r="B28" s="18">
        <f t="shared" si="19"/>
        <v>23.3</v>
      </c>
      <c r="C28" s="19">
        <v>1.1333333333333335</v>
      </c>
      <c r="D28" s="20">
        <v>23.007000000000001</v>
      </c>
      <c r="E28" s="19">
        <v>31.7</v>
      </c>
      <c r="F28" s="19">
        <v>14.9</v>
      </c>
      <c r="G28" s="19">
        <v>84.7</v>
      </c>
      <c r="H28" s="19">
        <v>45.9</v>
      </c>
      <c r="I28" s="18">
        <v>1E-3</v>
      </c>
      <c r="J28" s="18">
        <v>1.2</v>
      </c>
      <c r="K28" s="18">
        <v>3.15</v>
      </c>
      <c r="L28" s="18">
        <v>2.1</v>
      </c>
      <c r="M28" s="18">
        <v>3.15</v>
      </c>
      <c r="N28" s="18">
        <v>0.41</v>
      </c>
      <c r="O28" s="18">
        <v>3.2</v>
      </c>
      <c r="P28" s="18">
        <v>3</v>
      </c>
      <c r="Q28" s="18">
        <f t="shared" si="0"/>
        <v>101.12281605615317</v>
      </c>
      <c r="R28" s="18">
        <f t="shared" si="1"/>
        <v>0.25830000000000003</v>
      </c>
      <c r="S28" s="18">
        <f t="shared" si="2"/>
        <v>2.5830000000000006E-2</v>
      </c>
      <c r="T28" s="18">
        <f t="shared" si="3"/>
        <v>1.4</v>
      </c>
      <c r="U28" s="21">
        <f t="shared" si="20"/>
        <v>0.17466395215226385</v>
      </c>
      <c r="V28" s="21">
        <f t="shared" si="4"/>
        <v>4.6533303695850829</v>
      </c>
      <c r="W28" s="21">
        <f t="shared" si="5"/>
        <v>1.6866306597711136</v>
      </c>
      <c r="X28" s="21">
        <f t="shared" si="6"/>
        <v>3.1699805146780982</v>
      </c>
      <c r="Y28" s="21">
        <f t="shared" si="7"/>
        <v>1.782227404232843</v>
      </c>
      <c r="Z28" s="21">
        <f t="shared" si="8"/>
        <v>42.337942808016244</v>
      </c>
      <c r="AA28" s="21">
        <f t="shared" si="9"/>
        <v>66.666666666666671</v>
      </c>
      <c r="AB28" s="21">
        <f t="shared" si="10"/>
        <v>6.5729830436499562E-2</v>
      </c>
      <c r="AC28" s="21">
        <f t="shared" si="11"/>
        <v>2445.9886999999999</v>
      </c>
      <c r="AD28" s="21">
        <f t="shared" si="12"/>
        <v>11.685380423890077</v>
      </c>
      <c r="AE28" s="21">
        <f t="shared" si="13"/>
        <v>4.7773648438727773E-3</v>
      </c>
      <c r="AF28" s="21">
        <f t="shared" si="14"/>
        <v>4.7773648438727774</v>
      </c>
      <c r="AG28" s="21">
        <f t="shared" si="15"/>
        <v>3.8218918750982223</v>
      </c>
      <c r="AH28" s="21">
        <f t="shared" si="16"/>
        <v>3.8218918750982222E-3</v>
      </c>
      <c r="AI28" s="21">
        <f t="shared" si="17"/>
        <v>1.9201184780493472E-2</v>
      </c>
      <c r="AJ28" s="21">
        <f t="shared" si="18"/>
        <v>19.20118478049347</v>
      </c>
      <c r="AK28" s="21">
        <f>SUM(AJ24:AJ27)</f>
        <v>77.021157244223815</v>
      </c>
      <c r="AL28" s="23">
        <v>256</v>
      </c>
      <c r="AM28" s="21">
        <f>SUM(AJ25:AJ28)</f>
        <v>77.050826716203602</v>
      </c>
    </row>
    <row r="29" spans="1:39" x14ac:dyDescent="0.3">
      <c r="A29" s="2" t="s">
        <v>28</v>
      </c>
      <c r="B29" s="3">
        <f t="shared" si="19"/>
        <v>23</v>
      </c>
      <c r="C29" s="4">
        <v>1.3423611111111109</v>
      </c>
      <c r="D29" s="5">
        <v>22.990800000000007</v>
      </c>
      <c r="E29" s="4">
        <v>30.4</v>
      </c>
      <c r="F29" s="4">
        <v>15.6</v>
      </c>
      <c r="G29" s="4">
        <v>87</v>
      </c>
      <c r="H29" s="4">
        <v>48.6</v>
      </c>
      <c r="I29" s="3">
        <v>1E-3</v>
      </c>
      <c r="J29" s="3">
        <v>1.2</v>
      </c>
      <c r="K29" s="3">
        <v>3.15</v>
      </c>
      <c r="L29" s="3">
        <v>2.1</v>
      </c>
      <c r="M29" s="3">
        <v>3.15</v>
      </c>
      <c r="N29" s="3">
        <v>0.41</v>
      </c>
      <c r="O29" s="3">
        <v>3.2</v>
      </c>
      <c r="P29" s="3">
        <v>3</v>
      </c>
      <c r="Q29" s="3">
        <f t="shared" si="0"/>
        <v>101.12281605615317</v>
      </c>
      <c r="R29" s="3">
        <f t="shared" si="1"/>
        <v>0.25830000000000003</v>
      </c>
      <c r="S29" s="3">
        <f t="shared" si="2"/>
        <v>2.5830000000000006E-2</v>
      </c>
      <c r="T29" s="3">
        <f t="shared" si="3"/>
        <v>1.4</v>
      </c>
      <c r="U29" s="1">
        <f t="shared" si="20"/>
        <v>0.17192239735459289</v>
      </c>
      <c r="V29" s="1">
        <f t="shared" si="4"/>
        <v>4.3214890433835063</v>
      </c>
      <c r="W29" s="1">
        <f t="shared" si="5"/>
        <v>1.7642227615879553</v>
      </c>
      <c r="X29" s="1">
        <f t="shared" si="6"/>
        <v>3.0428559024857309</v>
      </c>
      <c r="Y29" s="1">
        <f t="shared" si="7"/>
        <v>1.8175587388329526</v>
      </c>
      <c r="Z29" s="1">
        <f t="shared" si="8"/>
        <v>35.745226416286883</v>
      </c>
      <c r="AA29" s="1">
        <f t="shared" si="9"/>
        <v>66.666666666666671</v>
      </c>
      <c r="AB29" s="1">
        <f t="shared" si="10"/>
        <v>6.5729830436499562E-2</v>
      </c>
      <c r="AC29" s="1">
        <f t="shared" si="11"/>
        <v>2446.6970000000001</v>
      </c>
      <c r="AD29" s="1">
        <f t="shared" si="12"/>
        <v>10.972284743963266</v>
      </c>
      <c r="AE29" s="1">
        <f t="shared" si="13"/>
        <v>4.4845294468269939E-3</v>
      </c>
      <c r="AF29" s="1">
        <f t="shared" si="14"/>
        <v>4.4845294468269943</v>
      </c>
      <c r="AG29" s="1">
        <f t="shared" si="15"/>
        <v>3.5876235574615958</v>
      </c>
      <c r="AH29" s="1">
        <f t="shared" si="16"/>
        <v>3.5876235574615958E-3</v>
      </c>
      <c r="AI29" s="1">
        <f t="shared" si="17"/>
        <v>1.8024220752687059E-2</v>
      </c>
      <c r="AJ29" s="1">
        <f t="shared" si="18"/>
        <v>18.024220752687057</v>
      </c>
    </row>
    <row r="30" spans="1:39" x14ac:dyDescent="0.3">
      <c r="A30" s="2" t="s">
        <v>29</v>
      </c>
      <c r="B30" s="3">
        <f t="shared" si="19"/>
        <v>22.6</v>
      </c>
      <c r="C30" s="4">
        <v>1.2638888888888888</v>
      </c>
      <c r="D30" s="5">
        <v>21.761399999999998</v>
      </c>
      <c r="E30" s="4">
        <v>30.7</v>
      </c>
      <c r="F30" s="4">
        <v>14.5</v>
      </c>
      <c r="G30" s="4">
        <v>92.7</v>
      </c>
      <c r="H30" s="4">
        <v>46.7</v>
      </c>
      <c r="I30" s="3">
        <v>1E-3</v>
      </c>
      <c r="J30" s="3">
        <v>1.2</v>
      </c>
      <c r="K30" s="3">
        <v>3.15</v>
      </c>
      <c r="L30" s="3">
        <v>2.1</v>
      </c>
      <c r="M30" s="3">
        <v>3.15</v>
      </c>
      <c r="N30" s="3">
        <v>0.41</v>
      </c>
      <c r="O30" s="3">
        <v>3.2</v>
      </c>
      <c r="P30" s="3">
        <v>3</v>
      </c>
      <c r="Q30" s="3">
        <f t="shared" si="0"/>
        <v>101.12281605615317</v>
      </c>
      <c r="R30" s="3">
        <f t="shared" si="1"/>
        <v>0.25830000000000003</v>
      </c>
      <c r="S30" s="3">
        <f t="shared" si="2"/>
        <v>2.5830000000000006E-2</v>
      </c>
      <c r="T30" s="3">
        <f t="shared" si="3"/>
        <v>1.4</v>
      </c>
      <c r="U30" s="1">
        <f t="shared" si="20"/>
        <v>0.16832355223702392</v>
      </c>
      <c r="V30" s="1">
        <f t="shared" si="4"/>
        <v>4.3961834516410034</v>
      </c>
      <c r="W30" s="1">
        <f t="shared" si="5"/>
        <v>1.6436497160628083</v>
      </c>
      <c r="X30" s="1">
        <f t="shared" si="6"/>
        <v>3.0199165838519058</v>
      </c>
      <c r="Y30" s="1">
        <f t="shared" si="7"/>
        <v>1.7883404793532862</v>
      </c>
      <c r="Z30" s="1">
        <f t="shared" si="8"/>
        <v>37.964572891583806</v>
      </c>
      <c r="AA30" s="1">
        <f t="shared" si="9"/>
        <v>66.666666666666671</v>
      </c>
      <c r="AB30" s="1">
        <f t="shared" si="10"/>
        <v>6.5729830436499562E-2</v>
      </c>
      <c r="AC30" s="1">
        <f t="shared" si="11"/>
        <v>2447.6414</v>
      </c>
      <c r="AD30" s="1">
        <f t="shared" si="12"/>
        <v>10.481377885925866</v>
      </c>
      <c r="AE30" s="1">
        <f t="shared" si="13"/>
        <v>4.2822359051149679E-3</v>
      </c>
      <c r="AF30" s="1">
        <f t="shared" si="14"/>
        <v>4.2822359051149679</v>
      </c>
      <c r="AG30" s="1">
        <f t="shared" si="15"/>
        <v>3.4257887240919747</v>
      </c>
      <c r="AH30" s="1">
        <f t="shared" si="16"/>
        <v>3.4257887240919747E-3</v>
      </c>
      <c r="AI30" s="1">
        <f t="shared" si="17"/>
        <v>1.7211162549838083E-2</v>
      </c>
      <c r="AJ30" s="1">
        <f t="shared" si="18"/>
        <v>17.211162549838082</v>
      </c>
    </row>
    <row r="31" spans="1:39" x14ac:dyDescent="0.3">
      <c r="A31" s="2" t="s">
        <v>30</v>
      </c>
      <c r="B31" s="3">
        <f t="shared" si="19"/>
        <v>23.05</v>
      </c>
      <c r="C31" s="4">
        <v>1.1243055555555554</v>
      </c>
      <c r="D31" s="5">
        <v>22.704600000000003</v>
      </c>
      <c r="E31" s="4">
        <v>30.7</v>
      </c>
      <c r="F31" s="4">
        <v>15.4</v>
      </c>
      <c r="G31" s="4">
        <v>90.7</v>
      </c>
      <c r="H31" s="4">
        <v>50.7</v>
      </c>
      <c r="I31" s="3">
        <v>1E-3</v>
      </c>
      <c r="J31" s="3">
        <v>1.2</v>
      </c>
      <c r="K31" s="3">
        <v>3.15</v>
      </c>
      <c r="L31" s="3">
        <v>2.1</v>
      </c>
      <c r="M31" s="3">
        <v>3.15</v>
      </c>
      <c r="N31" s="3">
        <v>0.41</v>
      </c>
      <c r="O31" s="3">
        <v>3.2</v>
      </c>
      <c r="P31" s="3">
        <v>3</v>
      </c>
      <c r="Q31" s="3">
        <f t="shared" si="0"/>
        <v>101.12281605615317</v>
      </c>
      <c r="R31" s="3">
        <f t="shared" si="1"/>
        <v>0.25830000000000003</v>
      </c>
      <c r="S31" s="3">
        <f t="shared" si="2"/>
        <v>2.5830000000000006E-2</v>
      </c>
      <c r="T31" s="3">
        <f t="shared" si="3"/>
        <v>1.4</v>
      </c>
      <c r="U31" s="1">
        <f t="shared" si="20"/>
        <v>0.17237678465981252</v>
      </c>
      <c r="V31" s="1">
        <f t="shared" si="4"/>
        <v>4.3961834516410034</v>
      </c>
      <c r="W31" s="1">
        <f t="shared" si="5"/>
        <v>1.7417406329235721</v>
      </c>
      <c r="X31" s="1">
        <f t="shared" si="6"/>
        <v>3.0689620422822879</v>
      </c>
      <c r="Y31" s="1">
        <f t="shared" si="7"/>
        <v>1.9043118820218345</v>
      </c>
      <c r="Z31" s="1">
        <f t="shared" si="8"/>
        <v>42.67790158287989</v>
      </c>
      <c r="AA31" s="1">
        <f t="shared" si="9"/>
        <v>66.666666666666671</v>
      </c>
      <c r="AB31" s="1">
        <f t="shared" si="10"/>
        <v>6.5729830436499562E-2</v>
      </c>
      <c r="AC31" s="1">
        <f t="shared" si="11"/>
        <v>2446.5789500000001</v>
      </c>
      <c r="AD31" s="1">
        <f t="shared" si="12"/>
        <v>11.484684207299189</v>
      </c>
      <c r="AE31" s="1">
        <f t="shared" si="13"/>
        <v>4.6941809122077131E-3</v>
      </c>
      <c r="AF31" s="1">
        <f t="shared" si="14"/>
        <v>4.6941809122077132</v>
      </c>
      <c r="AG31" s="1">
        <f t="shared" si="15"/>
        <v>3.7553447297661706</v>
      </c>
      <c r="AH31" s="1">
        <f t="shared" si="16"/>
        <v>3.7553447297661705E-3</v>
      </c>
      <c r="AI31" s="1">
        <f t="shared" si="17"/>
        <v>1.8866851922345246E-2</v>
      </c>
      <c r="AJ31" s="1">
        <f t="shared" si="18"/>
        <v>18.866851922345244</v>
      </c>
    </row>
    <row r="32" spans="1:39" s="21" customFormat="1" x14ac:dyDescent="0.3">
      <c r="A32" s="22" t="s">
        <v>31</v>
      </c>
      <c r="B32" s="18">
        <f t="shared" si="19"/>
        <v>23.2</v>
      </c>
      <c r="C32" s="19">
        <v>1.1222222222222225</v>
      </c>
      <c r="D32" s="20">
        <v>22.496399999999998</v>
      </c>
      <c r="E32" s="19">
        <v>30.9</v>
      </c>
      <c r="F32" s="19">
        <v>15.5</v>
      </c>
      <c r="G32" s="19">
        <v>95.1</v>
      </c>
      <c r="H32" s="19">
        <v>48.7</v>
      </c>
      <c r="I32" s="18">
        <v>1E-3</v>
      </c>
      <c r="J32" s="18">
        <v>1.2</v>
      </c>
      <c r="K32" s="18">
        <v>3.15</v>
      </c>
      <c r="L32" s="18">
        <v>2.1</v>
      </c>
      <c r="M32" s="18">
        <v>3.15</v>
      </c>
      <c r="N32" s="18">
        <v>0.41</v>
      </c>
      <c r="O32" s="18">
        <v>3.2</v>
      </c>
      <c r="P32" s="18">
        <v>3</v>
      </c>
      <c r="Q32" s="18">
        <f t="shared" si="0"/>
        <v>101.12281605615317</v>
      </c>
      <c r="R32" s="18">
        <f t="shared" si="1"/>
        <v>0.25830000000000003</v>
      </c>
      <c r="S32" s="18">
        <f t="shared" si="2"/>
        <v>2.5830000000000006E-2</v>
      </c>
      <c r="T32" s="18">
        <f t="shared" si="3"/>
        <v>1.4</v>
      </c>
      <c r="U32" s="21">
        <f t="shared" si="20"/>
        <v>0.17374603176883735</v>
      </c>
      <c r="V32" s="21">
        <f t="shared" si="4"/>
        <v>4.4466008969799509</v>
      </c>
      <c r="W32" s="21">
        <f t="shared" si="5"/>
        <v>1.7529501015995688</v>
      </c>
      <c r="X32" s="21">
        <f t="shared" si="6"/>
        <v>3.0997754992897599</v>
      </c>
      <c r="Y32" s="21">
        <f t="shared" si="7"/>
        <v>1.9162750917252129</v>
      </c>
      <c r="Z32" s="21">
        <f t="shared" si="8"/>
        <v>42.757130360570862</v>
      </c>
      <c r="AA32" s="21">
        <f t="shared" si="9"/>
        <v>66.666666666666671</v>
      </c>
      <c r="AB32" s="21">
        <f t="shared" si="10"/>
        <v>6.5729830436499562E-2</v>
      </c>
      <c r="AC32" s="21">
        <f t="shared" si="11"/>
        <v>2446.2248</v>
      </c>
      <c r="AD32" s="21">
        <f t="shared" si="12"/>
        <v>11.43021734274024</v>
      </c>
      <c r="AE32" s="21">
        <f t="shared" si="13"/>
        <v>4.6725948256023898E-3</v>
      </c>
      <c r="AF32" s="21">
        <f t="shared" si="14"/>
        <v>4.6725948256023901</v>
      </c>
      <c r="AG32" s="21">
        <f t="shared" si="15"/>
        <v>3.7380758604819122</v>
      </c>
      <c r="AH32" s="21">
        <f t="shared" si="16"/>
        <v>3.7380758604819123E-3</v>
      </c>
      <c r="AI32" s="21">
        <f t="shared" si="17"/>
        <v>1.8780093123061132E-2</v>
      </c>
      <c r="AJ32" s="21">
        <f t="shared" si="18"/>
        <v>18.780093123061132</v>
      </c>
      <c r="AK32" s="21">
        <f>SUM(AJ28:AJ31)</f>
        <v>73.303420005363861</v>
      </c>
      <c r="AL32" s="23">
        <v>252</v>
      </c>
      <c r="AM32" s="21">
        <f>SUM(AJ29:AJ32)</f>
        <v>72.882328347931519</v>
      </c>
    </row>
    <row r="33" spans="1:39" x14ac:dyDescent="0.3">
      <c r="A33" s="2" t="s">
        <v>32</v>
      </c>
      <c r="B33" s="3">
        <f t="shared" si="19"/>
        <v>22.5</v>
      </c>
      <c r="C33" s="4">
        <v>1.1624999999999999</v>
      </c>
      <c r="D33" s="5">
        <v>22.621799999999993</v>
      </c>
      <c r="E33" s="4">
        <v>30.8</v>
      </c>
      <c r="F33" s="4">
        <v>14.2</v>
      </c>
      <c r="G33" s="4">
        <v>93</v>
      </c>
      <c r="H33" s="4">
        <v>49</v>
      </c>
      <c r="I33" s="3">
        <v>1E-3</v>
      </c>
      <c r="J33" s="3">
        <v>1.2</v>
      </c>
      <c r="K33" s="3">
        <v>3.15</v>
      </c>
      <c r="L33" s="3">
        <v>2.1</v>
      </c>
      <c r="M33" s="3">
        <v>3.15</v>
      </c>
      <c r="N33" s="3">
        <v>0.41</v>
      </c>
      <c r="O33" s="3">
        <v>3.2</v>
      </c>
      <c r="P33" s="3">
        <v>3</v>
      </c>
      <c r="Q33" s="3">
        <f t="shared" si="0"/>
        <v>101.12281605615317</v>
      </c>
      <c r="R33" s="3">
        <f t="shared" si="1"/>
        <v>0.25830000000000003</v>
      </c>
      <c r="S33" s="3">
        <f t="shared" si="2"/>
        <v>2.5830000000000006E-2</v>
      </c>
      <c r="T33" s="3">
        <f t="shared" si="3"/>
        <v>1.4</v>
      </c>
      <c r="U33" s="1">
        <f t="shared" si="20"/>
        <v>0.16743384595706579</v>
      </c>
      <c r="V33" s="1">
        <f t="shared" si="4"/>
        <v>4.4213297122082569</v>
      </c>
      <c r="W33" s="1">
        <f t="shared" si="5"/>
        <v>1.6120474676139924</v>
      </c>
      <c r="X33" s="1">
        <f t="shared" si="6"/>
        <v>3.0166885899111247</v>
      </c>
      <c r="Y33" s="1">
        <f t="shared" si="7"/>
        <v>1.8328278519315293</v>
      </c>
      <c r="Z33" s="1">
        <f t="shared" si="8"/>
        <v>41.275700515342017</v>
      </c>
      <c r="AA33" s="1">
        <f t="shared" si="9"/>
        <v>66.666666666666671</v>
      </c>
      <c r="AB33" s="1">
        <f t="shared" si="10"/>
        <v>6.5729830436499562E-2</v>
      </c>
      <c r="AC33" s="1">
        <f t="shared" si="11"/>
        <v>2447.8775000000001</v>
      </c>
      <c r="AD33" s="1">
        <f t="shared" si="12"/>
        <v>11.162339381951089</v>
      </c>
      <c r="AE33" s="1">
        <f t="shared" si="13"/>
        <v>4.5600073459358516E-3</v>
      </c>
      <c r="AF33" s="1">
        <f t="shared" si="14"/>
        <v>4.5600073459358512</v>
      </c>
      <c r="AG33" s="1">
        <f t="shared" si="15"/>
        <v>3.6480058767486812</v>
      </c>
      <c r="AH33" s="1">
        <f t="shared" si="16"/>
        <v>3.6480058767486812E-3</v>
      </c>
      <c r="AI33" s="1">
        <f t="shared" si="17"/>
        <v>1.8327581524785377E-2</v>
      </c>
      <c r="AJ33" s="1">
        <f t="shared" si="18"/>
        <v>18.327581524785376</v>
      </c>
    </row>
    <row r="34" spans="1:39" x14ac:dyDescent="0.3">
      <c r="A34" s="2" t="s">
        <v>33</v>
      </c>
      <c r="B34" s="3">
        <f t="shared" si="19"/>
        <v>21.1</v>
      </c>
      <c r="C34" s="4">
        <v>0.97916666666666641</v>
      </c>
      <c r="D34" s="5">
        <v>22.068000000000001</v>
      </c>
      <c r="E34" s="4">
        <v>30.5</v>
      </c>
      <c r="F34" s="4">
        <v>11.7</v>
      </c>
      <c r="G34" s="4">
        <v>93.4</v>
      </c>
      <c r="H34" s="4">
        <v>48.1</v>
      </c>
      <c r="I34" s="3">
        <v>1E-3</v>
      </c>
      <c r="J34" s="3">
        <v>1.2</v>
      </c>
      <c r="K34" s="3">
        <v>3.15</v>
      </c>
      <c r="L34" s="3">
        <v>2.1</v>
      </c>
      <c r="M34" s="3">
        <v>3.15</v>
      </c>
      <c r="N34" s="3">
        <v>0.41</v>
      </c>
      <c r="O34" s="3">
        <v>3.2</v>
      </c>
      <c r="P34" s="3">
        <v>3</v>
      </c>
      <c r="Q34" s="3">
        <f t="shared" si="0"/>
        <v>101.12281605615317</v>
      </c>
      <c r="R34" s="3">
        <f t="shared" si="1"/>
        <v>0.25830000000000003</v>
      </c>
      <c r="S34" s="3">
        <f t="shared" si="2"/>
        <v>2.5830000000000006E-2</v>
      </c>
      <c r="T34" s="3">
        <f t="shared" si="3"/>
        <v>1.4</v>
      </c>
      <c r="U34" s="1">
        <f t="shared" si="20"/>
        <v>0.15538879806301906</v>
      </c>
      <c r="V34" s="1">
        <f t="shared" si="4"/>
        <v>4.3462636327192081</v>
      </c>
      <c r="W34" s="1">
        <f t="shared" si="5"/>
        <v>1.368754949562522</v>
      </c>
      <c r="X34" s="1">
        <f t="shared" si="6"/>
        <v>2.857509291140865</v>
      </c>
      <c r="Y34" s="1">
        <f t="shared" si="7"/>
        <v>1.6844849651146676</v>
      </c>
      <c r="Z34" s="1">
        <f t="shared" si="8"/>
        <v>49.003916782044364</v>
      </c>
      <c r="AA34" s="1">
        <f t="shared" si="9"/>
        <v>66.666666666666671</v>
      </c>
      <c r="AB34" s="1">
        <f t="shared" si="10"/>
        <v>6.5729830436499562E-2</v>
      </c>
      <c r="AC34" s="1">
        <f t="shared" si="11"/>
        <v>2451.1828999999998</v>
      </c>
      <c r="AD34" s="1">
        <f t="shared" si="12"/>
        <v>11.042541033717415</v>
      </c>
      <c r="AE34" s="1">
        <f t="shared" si="13"/>
        <v>4.5049845255192567E-3</v>
      </c>
      <c r="AF34" s="1">
        <f t="shared" si="14"/>
        <v>4.5049845255192569</v>
      </c>
      <c r="AG34" s="1">
        <f t="shared" si="15"/>
        <v>3.6039876204154058</v>
      </c>
      <c r="AH34" s="1">
        <f t="shared" si="16"/>
        <v>3.6039876204154056E-3</v>
      </c>
      <c r="AI34" s="1">
        <f t="shared" si="17"/>
        <v>1.8106433804967001E-2</v>
      </c>
      <c r="AJ34" s="1">
        <f t="shared" si="18"/>
        <v>18.106433804967001</v>
      </c>
    </row>
    <row r="35" spans="1:39" x14ac:dyDescent="0.3">
      <c r="A35" s="2" t="s">
        <v>34</v>
      </c>
      <c r="B35" s="3">
        <f t="shared" si="19"/>
        <v>22.85</v>
      </c>
      <c r="C35" s="4">
        <v>1.0166666666666666</v>
      </c>
      <c r="D35" s="5">
        <v>22.580400000000001</v>
      </c>
      <c r="E35" s="4">
        <v>30.9</v>
      </c>
      <c r="F35" s="4">
        <v>14.8</v>
      </c>
      <c r="G35" s="4">
        <v>98.4</v>
      </c>
      <c r="H35" s="4">
        <v>47.3</v>
      </c>
      <c r="I35" s="3">
        <v>1E-3</v>
      </c>
      <c r="J35" s="3">
        <v>1.2</v>
      </c>
      <c r="K35" s="3">
        <v>3.15</v>
      </c>
      <c r="L35" s="3">
        <v>2.1</v>
      </c>
      <c r="M35" s="3">
        <v>3.15</v>
      </c>
      <c r="N35" s="3">
        <v>0.41</v>
      </c>
      <c r="O35" s="3">
        <v>3.2</v>
      </c>
      <c r="P35" s="3">
        <v>3</v>
      </c>
      <c r="Q35" s="3">
        <f t="shared" si="0"/>
        <v>101.12281605615317</v>
      </c>
      <c r="R35" s="3">
        <f t="shared" si="1"/>
        <v>0.25830000000000003</v>
      </c>
      <c r="S35" s="3">
        <f t="shared" si="2"/>
        <v>2.5830000000000006E-2</v>
      </c>
      <c r="T35" s="3">
        <f t="shared" si="3"/>
        <v>1.4</v>
      </c>
      <c r="U35" s="1">
        <f t="shared" si="20"/>
        <v>0.17056529552611566</v>
      </c>
      <c r="V35" s="1">
        <f t="shared" si="4"/>
        <v>4.4466008969799509</v>
      </c>
      <c r="W35" s="1">
        <f t="shared" si="5"/>
        <v>1.6757940554094932</v>
      </c>
      <c r="X35" s="1">
        <f t="shared" si="6"/>
        <v>3.0611974761947218</v>
      </c>
      <c r="Y35" s="1">
        <f t="shared" si="7"/>
        <v>1.8761117873972291</v>
      </c>
      <c r="Z35" s="1">
        <f t="shared" si="8"/>
        <v>47.196395261395175</v>
      </c>
      <c r="AA35" s="1">
        <f t="shared" si="9"/>
        <v>66.666666666666671</v>
      </c>
      <c r="AB35" s="1">
        <f t="shared" si="10"/>
        <v>6.5729830436499562E-2</v>
      </c>
      <c r="AC35" s="1">
        <f t="shared" si="11"/>
        <v>2447.0511499999998</v>
      </c>
      <c r="AD35" s="1">
        <f t="shared" si="12"/>
        <v>11.701560107208969</v>
      </c>
      <c r="AE35" s="1">
        <f t="shared" si="13"/>
        <v>4.7819025389841032E-3</v>
      </c>
      <c r="AF35" s="1">
        <f t="shared" si="14"/>
        <v>4.7819025389841032</v>
      </c>
      <c r="AG35" s="1">
        <f t="shared" si="15"/>
        <v>3.8255220311872828</v>
      </c>
      <c r="AH35" s="1">
        <f t="shared" si="16"/>
        <v>3.8255220311872828E-3</v>
      </c>
      <c r="AI35" s="1">
        <f t="shared" si="17"/>
        <v>1.9219422684684913E-2</v>
      </c>
      <c r="AJ35" s="1">
        <f t="shared" si="18"/>
        <v>19.219422684684911</v>
      </c>
    </row>
    <row r="36" spans="1:39" s="21" customFormat="1" x14ac:dyDescent="0.3">
      <c r="A36" s="22" t="s">
        <v>35</v>
      </c>
      <c r="B36" s="18">
        <f t="shared" si="19"/>
        <v>22.4</v>
      </c>
      <c r="C36" s="19">
        <v>1.0777777777777777</v>
      </c>
      <c r="D36" s="20">
        <v>21.9864</v>
      </c>
      <c r="E36" s="19">
        <v>32</v>
      </c>
      <c r="F36" s="19">
        <v>12.8</v>
      </c>
      <c r="G36" s="19">
        <v>97.5</v>
      </c>
      <c r="H36" s="19">
        <v>37.5</v>
      </c>
      <c r="I36" s="18">
        <v>1E-3</v>
      </c>
      <c r="J36" s="18">
        <v>1.2</v>
      </c>
      <c r="K36" s="18">
        <v>3.15</v>
      </c>
      <c r="L36" s="18">
        <v>2.1</v>
      </c>
      <c r="M36" s="18">
        <v>3.15</v>
      </c>
      <c r="N36" s="18">
        <v>0.41</v>
      </c>
      <c r="O36" s="18">
        <v>3.2</v>
      </c>
      <c r="P36" s="18">
        <v>3</v>
      </c>
      <c r="Q36" s="18">
        <f t="shared" si="0"/>
        <v>101.12281605615317</v>
      </c>
      <c r="R36" s="18">
        <f>0.123*L36</f>
        <v>0.25830000000000003</v>
      </c>
      <c r="S36" s="18">
        <f t="shared" si="2"/>
        <v>2.5830000000000006E-2</v>
      </c>
      <c r="T36" s="18">
        <f t="shared" si="3"/>
        <v>1.4</v>
      </c>
      <c r="U36" s="21">
        <f t="shared" si="20"/>
        <v>0.16654811326749525</v>
      </c>
      <c r="V36" s="21">
        <f t="shared" si="4"/>
        <v>4.7329787834433246</v>
      </c>
      <c r="W36" s="21">
        <f t="shared" si="5"/>
        <v>1.4715114278780532</v>
      </c>
      <c r="X36" s="21">
        <f t="shared" si="6"/>
        <v>3.102245105660689</v>
      </c>
      <c r="Y36" s="21">
        <f t="shared" si="7"/>
        <v>1.6047953429861743</v>
      </c>
      <c r="Z36" s="21">
        <f t="shared" si="8"/>
        <v>44.520310993996475</v>
      </c>
      <c r="AA36" s="21">
        <f t="shared" si="9"/>
        <v>66.666666666666671</v>
      </c>
      <c r="AB36" s="21">
        <f t="shared" si="10"/>
        <v>6.5729830436499562E-2</v>
      </c>
      <c r="AC36" s="21">
        <f t="shared" si="11"/>
        <v>2448.1136000000001</v>
      </c>
      <c r="AD36" s="21">
        <f t="shared" si="12"/>
        <v>11.072821385769787</v>
      </c>
      <c r="AE36" s="21">
        <f t="shared" si="13"/>
        <v>4.5230014594787541E-3</v>
      </c>
      <c r="AF36" s="21">
        <f t="shared" si="14"/>
        <v>4.5230014594787544</v>
      </c>
      <c r="AG36" s="21">
        <f t="shared" si="15"/>
        <v>3.6184011675830039</v>
      </c>
      <c r="AH36" s="21">
        <f t="shared" si="16"/>
        <v>3.6184011675830037E-3</v>
      </c>
      <c r="AI36" s="21">
        <f t="shared" si="17"/>
        <v>1.8178847465937013E-2</v>
      </c>
      <c r="AJ36" s="21">
        <f t="shared" si="18"/>
        <v>18.178847465937011</v>
      </c>
      <c r="AK36" s="21">
        <f>SUM(AJ32:AJ35)</f>
        <v>74.43353113749842</v>
      </c>
      <c r="AL36" s="21">
        <v>308</v>
      </c>
      <c r="AM36" s="21">
        <f>SUM(AJ33:AJ36)</f>
        <v>73.832285480374296</v>
      </c>
    </row>
    <row r="37" spans="1:39" x14ac:dyDescent="0.3">
      <c r="AK37" s="1">
        <f>SUM(AK6:AK36)</f>
        <v>672.18094319339104</v>
      </c>
      <c r="AL37" s="1">
        <f>SUM(AL6:AL36)</f>
        <v>2412</v>
      </c>
      <c r="AM37" s="1">
        <f>SUM(AM36,AM32,AM28,AM24,AM18,AM14,AM10,AM6)</f>
        <v>666.65572386282167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opLeftCell="A8" workbookViewId="0">
      <selection activeCell="B32" sqref="B32"/>
    </sheetView>
  </sheetViews>
  <sheetFormatPr defaultRowHeight="14.4" x14ac:dyDescent="0.3"/>
  <cols>
    <col min="1" max="1" width="15.5546875" customWidth="1"/>
  </cols>
  <sheetData>
    <row r="1" spans="1:2" ht="15.6" x14ac:dyDescent="0.3">
      <c r="A1" s="6">
        <v>43838</v>
      </c>
      <c r="B1" s="16">
        <v>23.7041</v>
      </c>
    </row>
    <row r="2" spans="1:2" ht="15.6" x14ac:dyDescent="0.3">
      <c r="A2" s="6">
        <v>43869</v>
      </c>
      <c r="B2" s="16">
        <v>21.330300000000001</v>
      </c>
    </row>
    <row r="3" spans="1:2" ht="15.6" x14ac:dyDescent="0.3">
      <c r="A3" s="6">
        <v>43898</v>
      </c>
      <c r="B3" s="16">
        <v>20.1434</v>
      </c>
    </row>
    <row r="4" spans="1:2" ht="15.6" x14ac:dyDescent="0.3">
      <c r="A4" s="6">
        <v>43929</v>
      </c>
      <c r="B4" s="16">
        <v>19.9572</v>
      </c>
    </row>
    <row r="5" spans="1:2" ht="15.6" x14ac:dyDescent="0.3">
      <c r="A5" s="6">
        <v>43959</v>
      </c>
      <c r="B5" s="16">
        <v>20.2438</v>
      </c>
    </row>
    <row r="6" spans="1:2" ht="15.6" x14ac:dyDescent="0.3">
      <c r="A6" s="6">
        <v>43990</v>
      </c>
      <c r="B6" s="16">
        <v>22.5746</v>
      </c>
    </row>
    <row r="7" spans="1:2" ht="15.6" x14ac:dyDescent="0.3">
      <c r="A7" s="6">
        <v>44020</v>
      </c>
      <c r="B7" s="16">
        <v>19.023700000000002</v>
      </c>
    </row>
    <row r="8" spans="1:2" ht="15.6" x14ac:dyDescent="0.3">
      <c r="A8" s="6">
        <v>44051</v>
      </c>
      <c r="B8" s="16">
        <v>15.7216</v>
      </c>
    </row>
    <row r="9" spans="1:2" ht="15.6" x14ac:dyDescent="0.3">
      <c r="A9" s="6">
        <v>44082</v>
      </c>
      <c r="B9" s="16">
        <v>17.0307</v>
      </c>
    </row>
    <row r="10" spans="1:2" ht="15.6" x14ac:dyDescent="0.3">
      <c r="A10" s="6">
        <v>44112</v>
      </c>
      <c r="B10" s="16">
        <v>18.3428</v>
      </c>
    </row>
    <row r="11" spans="1:2" ht="15.6" x14ac:dyDescent="0.3">
      <c r="A11" s="6">
        <v>44143</v>
      </c>
      <c r="B11" s="16">
        <v>20.636700000000001</v>
      </c>
    </row>
    <row r="12" spans="1:2" ht="15.6" x14ac:dyDescent="0.3">
      <c r="A12" s="6">
        <v>44173</v>
      </c>
      <c r="B12" s="16">
        <v>19.553799999999999</v>
      </c>
    </row>
    <row r="13" spans="1:2" ht="15.6" x14ac:dyDescent="0.3">
      <c r="A13" s="2" t="s">
        <v>17</v>
      </c>
      <c r="B13" s="16">
        <v>21.5122</v>
      </c>
    </row>
    <row r="14" spans="1:2" ht="15.6" x14ac:dyDescent="0.3">
      <c r="A14" s="2" t="s">
        <v>18</v>
      </c>
      <c r="B14" s="16">
        <v>20.625499999999999</v>
      </c>
    </row>
    <row r="15" spans="1:2" ht="15.6" x14ac:dyDescent="0.3">
      <c r="A15" s="2" t="s">
        <v>19</v>
      </c>
      <c r="B15" s="16">
        <v>20.438300000000002</v>
      </c>
    </row>
    <row r="16" spans="1:2" ht="15.6" x14ac:dyDescent="0.3">
      <c r="A16" s="2" t="s">
        <v>20</v>
      </c>
      <c r="B16" s="16">
        <v>20.1463</v>
      </c>
    </row>
    <row r="17" spans="1:2" ht="15.6" x14ac:dyDescent="0.3">
      <c r="A17" s="2" t="s">
        <v>21</v>
      </c>
      <c r="B17" s="16">
        <v>20.090699999999998</v>
      </c>
    </row>
    <row r="18" spans="1:2" ht="15.6" x14ac:dyDescent="0.3">
      <c r="A18" s="2" t="s">
        <v>22</v>
      </c>
      <c r="B18" s="16">
        <v>19.474799999999998</v>
      </c>
    </row>
    <row r="19" spans="1:2" ht="15.6" x14ac:dyDescent="0.3">
      <c r="A19" s="2" t="s">
        <v>23</v>
      </c>
      <c r="B19" s="16">
        <v>19.171500000000002</v>
      </c>
    </row>
    <row r="20" spans="1:2" ht="15.6" x14ac:dyDescent="0.3">
      <c r="A20" s="2" t="s">
        <v>24</v>
      </c>
      <c r="B20" s="16">
        <v>19.2651</v>
      </c>
    </row>
    <row r="21" spans="1:2" ht="15.6" x14ac:dyDescent="0.3">
      <c r="A21" s="2" t="s">
        <v>25</v>
      </c>
      <c r="B21" s="16">
        <v>19.297799999999999</v>
      </c>
    </row>
    <row r="22" spans="1:2" ht="15.6" x14ac:dyDescent="0.3">
      <c r="A22" s="2" t="s">
        <v>26</v>
      </c>
      <c r="B22" s="16">
        <v>19.286799999999999</v>
      </c>
    </row>
    <row r="23" spans="1:2" ht="15.6" x14ac:dyDescent="0.3">
      <c r="A23" s="2" t="s">
        <v>27</v>
      </c>
      <c r="B23" s="16">
        <v>19.2012</v>
      </c>
    </row>
    <row r="24" spans="1:2" ht="15.6" x14ac:dyDescent="0.3">
      <c r="A24" s="2" t="s">
        <v>28</v>
      </c>
      <c r="B24" s="16">
        <v>18.0242</v>
      </c>
    </row>
    <row r="25" spans="1:2" ht="15.6" x14ac:dyDescent="0.3">
      <c r="A25" s="2" t="s">
        <v>29</v>
      </c>
      <c r="B25" s="16">
        <v>17.211200000000002</v>
      </c>
    </row>
    <row r="26" spans="1:2" ht="15.6" x14ac:dyDescent="0.3">
      <c r="A26" s="2" t="s">
        <v>30</v>
      </c>
      <c r="B26" s="16">
        <v>18.866900000000001</v>
      </c>
    </row>
    <row r="27" spans="1:2" ht="15.6" x14ac:dyDescent="0.3">
      <c r="A27" s="2" t="s">
        <v>31</v>
      </c>
      <c r="B27" s="16">
        <v>18.780100000000001</v>
      </c>
    </row>
    <row r="28" spans="1:2" ht="15.6" x14ac:dyDescent="0.3">
      <c r="A28" s="2" t="s">
        <v>32</v>
      </c>
      <c r="B28" s="16">
        <v>18.3276</v>
      </c>
    </row>
    <row r="29" spans="1:2" ht="15.6" x14ac:dyDescent="0.3">
      <c r="A29" s="2" t="s">
        <v>33</v>
      </c>
      <c r="B29" s="16">
        <v>18.106400000000001</v>
      </c>
    </row>
    <row r="30" spans="1:2" ht="15.6" x14ac:dyDescent="0.3">
      <c r="A30" s="2" t="s">
        <v>34</v>
      </c>
      <c r="B30" s="16">
        <v>19.2194</v>
      </c>
    </row>
    <row r="31" spans="1:2" ht="15.6" x14ac:dyDescent="0.3">
      <c r="A31" s="2" t="s">
        <v>35</v>
      </c>
      <c r="B31" s="16">
        <v>18.178799999999999</v>
      </c>
    </row>
    <row r="32" spans="1:2" x14ac:dyDescent="0.3">
      <c r="B32">
        <f>SUM(B8:B31)</f>
        <v>456.51040000000006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</dc:creator>
  <cp:lastModifiedBy>Κυριάκη</cp:lastModifiedBy>
  <cp:lastPrinted>2021-11-02T09:37:43Z</cp:lastPrinted>
  <dcterms:created xsi:type="dcterms:W3CDTF">2021-11-02T09:34:01Z</dcterms:created>
  <dcterms:modified xsi:type="dcterms:W3CDTF">2021-11-19T18:51:59Z</dcterms:modified>
</cp:coreProperties>
</file>