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Χρήστες\Documents\Μαθήματα\Σχολή Χημικών Μηχανικών Εαρινό εξάμηνο 2022\Περιβαλλοντική Μηχανική\Διαλέξεις\Διάλεξη 2\"/>
    </mc:Choice>
  </mc:AlternateContent>
  <bookViews>
    <workbookView xWindow="0" yWindow="0" windowWidth="8112" windowHeight="5388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7" i="1" l="1"/>
  <c r="F60" i="1"/>
  <c r="N38" i="1"/>
  <c r="M44" i="1"/>
  <c r="M58" i="1"/>
  <c r="M45" i="1"/>
  <c r="M36" i="1"/>
  <c r="K36" i="1"/>
  <c r="L40" i="1"/>
  <c r="L36" i="1"/>
  <c r="L38" i="1"/>
  <c r="L39" i="1"/>
  <c r="L35" i="1"/>
  <c r="M38" i="1" l="1"/>
  <c r="K6" i="1" l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5" i="1"/>
  <c r="H4" i="1"/>
  <c r="F30" i="1"/>
  <c r="I6" i="1" s="1"/>
  <c r="F29" i="1"/>
  <c r="I5" i="1"/>
  <c r="I4" i="1" l="1"/>
  <c r="H59" i="1"/>
  <c r="F59" i="1"/>
  <c r="G65" i="1" l="1"/>
  <c r="G64" i="1"/>
  <c r="L58" i="1"/>
  <c r="L50" i="1"/>
  <c r="L49" i="1"/>
  <c r="L52" i="1"/>
  <c r="L53" i="1"/>
  <c r="L54" i="1"/>
  <c r="L55" i="1"/>
  <c r="L56" i="1"/>
  <c r="L57" i="1"/>
  <c r="L37" i="1"/>
  <c r="L41" i="1"/>
  <c r="L42" i="1"/>
  <c r="L43" i="1"/>
  <c r="L44" i="1"/>
  <c r="L45" i="1"/>
  <c r="L46" i="1"/>
  <c r="L47" i="1"/>
  <c r="L48" i="1"/>
  <c r="L51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58" i="1"/>
  <c r="H57" i="1"/>
  <c r="H56" i="1"/>
  <c r="H55" i="1"/>
  <c r="H54" i="1"/>
  <c r="H53" i="1"/>
  <c r="H52" i="1"/>
  <c r="H51" i="1"/>
  <c r="H50" i="1"/>
  <c r="H5" i="1"/>
  <c r="H6" i="1"/>
  <c r="H7" i="1"/>
  <c r="H8" i="1"/>
  <c r="H9" i="1"/>
  <c r="H10" i="1"/>
  <c r="H11" i="1"/>
  <c r="H12" i="1"/>
  <c r="H27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13" i="1"/>
  <c r="B19" i="1"/>
  <c r="B18" i="1"/>
  <c r="J6" i="1" l="1"/>
  <c r="I7" i="1"/>
  <c r="J7" i="1" s="1"/>
  <c r="I15" i="1"/>
  <c r="J15" i="1" s="1"/>
  <c r="I23" i="1"/>
  <c r="J23" i="1" s="1"/>
  <c r="I47" i="1"/>
  <c r="I43" i="1"/>
  <c r="J43" i="1" s="1"/>
  <c r="I39" i="1"/>
  <c r="J39" i="1" s="1"/>
  <c r="I35" i="1"/>
  <c r="I55" i="1"/>
  <c r="J55" i="1" s="1"/>
  <c r="I16" i="1"/>
  <c r="J16" i="1" s="1"/>
  <c r="I9" i="1"/>
  <c r="J9" i="1" s="1"/>
  <c r="I17" i="1"/>
  <c r="J17" i="1" s="1"/>
  <c r="I25" i="1"/>
  <c r="J25" i="1" s="1"/>
  <c r="I13" i="1"/>
  <c r="J13" i="1" s="1"/>
  <c r="I40" i="1"/>
  <c r="J40" i="1" s="1"/>
  <c r="I8" i="1"/>
  <c r="J8" i="1" s="1"/>
  <c r="I46" i="1"/>
  <c r="J46" i="1" s="1"/>
  <c r="I42" i="1"/>
  <c r="J42" i="1" s="1"/>
  <c r="I38" i="1"/>
  <c r="J38" i="1" s="1"/>
  <c r="I58" i="1"/>
  <c r="J58" i="1" s="1"/>
  <c r="I54" i="1"/>
  <c r="J54" i="1" s="1"/>
  <c r="I50" i="1"/>
  <c r="J50" i="1" s="1"/>
  <c r="I10" i="1"/>
  <c r="J10" i="1" s="1"/>
  <c r="I18" i="1"/>
  <c r="J18" i="1" s="1"/>
  <c r="I26" i="1"/>
  <c r="J26" i="1" s="1"/>
  <c r="I36" i="1"/>
  <c r="J36" i="1" s="1"/>
  <c r="I52" i="1"/>
  <c r="I22" i="1"/>
  <c r="J22" i="1" s="1"/>
  <c r="I51" i="1"/>
  <c r="I11" i="1"/>
  <c r="J11" i="1" s="1"/>
  <c r="I19" i="1"/>
  <c r="J19" i="1" s="1"/>
  <c r="J4" i="1"/>
  <c r="I14" i="1"/>
  <c r="J14" i="1" s="1"/>
  <c r="I49" i="1"/>
  <c r="I45" i="1"/>
  <c r="J45" i="1" s="1"/>
  <c r="I41" i="1"/>
  <c r="I37" i="1"/>
  <c r="J37" i="1" s="1"/>
  <c r="I57" i="1"/>
  <c r="J57" i="1" s="1"/>
  <c r="I53" i="1"/>
  <c r="J53" i="1" s="1"/>
  <c r="I27" i="1"/>
  <c r="J27" i="1" s="1"/>
  <c r="I12" i="1"/>
  <c r="I20" i="1"/>
  <c r="J20" i="1" s="1"/>
  <c r="I21" i="1"/>
  <c r="J21" i="1" s="1"/>
  <c r="I48" i="1"/>
  <c r="J48" i="1" s="1"/>
  <c r="I24" i="1"/>
  <c r="J24" i="1" s="1"/>
  <c r="J5" i="1"/>
  <c r="I44" i="1"/>
  <c r="J44" i="1" s="1"/>
  <c r="I56" i="1"/>
  <c r="J56" i="1" s="1"/>
  <c r="J12" i="1"/>
  <c r="J49" i="1"/>
  <c r="J51" i="1"/>
  <c r="J47" i="1"/>
  <c r="J41" i="1"/>
  <c r="J52" i="1"/>
  <c r="J35" i="1" l="1"/>
  <c r="K35" i="1" s="1"/>
  <c r="N36" i="1" s="1"/>
  <c r="I59" i="1"/>
  <c r="N37" i="1" l="1"/>
  <c r="K37" i="1"/>
  <c r="K38" i="1" l="1"/>
  <c r="K39" i="1" s="1"/>
  <c r="K40" i="1" s="1"/>
  <c r="M39" i="1" l="1"/>
  <c r="K41" i="1"/>
  <c r="M40" i="1" l="1"/>
  <c r="N39" i="1"/>
  <c r="K42" i="1"/>
  <c r="M41" i="1" l="1"/>
  <c r="N40" i="1"/>
  <c r="K43" i="1"/>
  <c r="M42" i="1" l="1"/>
  <c r="N41" i="1"/>
  <c r="K44" i="1"/>
  <c r="M43" i="1" l="1"/>
  <c r="N42" i="1"/>
  <c r="K45" i="1"/>
  <c r="N43" i="1" l="1"/>
  <c r="K46" i="1"/>
  <c r="N44" i="1" l="1"/>
  <c r="K47" i="1"/>
  <c r="M46" i="1" l="1"/>
  <c r="N45" i="1"/>
  <c r="K48" i="1"/>
  <c r="M47" i="1" l="1"/>
  <c r="N46" i="1"/>
  <c r="K49" i="1"/>
  <c r="K60" i="1"/>
  <c r="M48" i="1" l="1"/>
  <c r="N47" i="1"/>
  <c r="K50" i="1"/>
  <c r="M49" i="1" l="1"/>
  <c r="N48" i="1"/>
  <c r="K51" i="1"/>
  <c r="M50" i="1" l="1"/>
  <c r="N49" i="1"/>
  <c r="K52" i="1"/>
  <c r="M51" i="1" l="1"/>
  <c r="N50" i="1"/>
  <c r="K53" i="1"/>
  <c r="M52" i="1" l="1"/>
  <c r="N51" i="1"/>
  <c r="K54" i="1"/>
  <c r="M53" i="1" l="1"/>
  <c r="N52" i="1"/>
  <c r="K55" i="1"/>
  <c r="M54" i="1" l="1"/>
  <c r="N53" i="1"/>
  <c r="K56" i="1"/>
  <c r="M55" i="1" l="1"/>
  <c r="N54" i="1"/>
  <c r="K57" i="1"/>
  <c r="M56" i="1" l="1"/>
  <c r="N55" i="1"/>
  <c r="M57" i="1" l="1"/>
  <c r="M65" i="1"/>
  <c r="N56" i="1"/>
  <c r="N57" i="1" l="1"/>
  <c r="N58" i="1" l="1"/>
  <c r="M64" i="1" l="1"/>
  <c r="N35" i="1"/>
</calcChain>
</file>

<file path=xl/sharedStrings.xml><?xml version="1.0" encoding="utf-8"?>
<sst xmlns="http://schemas.openxmlformats.org/spreadsheetml/2006/main" count="23" uniqueCount="15">
  <si>
    <t>Time (h)</t>
  </si>
  <si>
    <t>Flow (m3/s)</t>
  </si>
  <si>
    <t>BOD5 (mg/L)</t>
  </si>
  <si>
    <t>Qaverage</t>
  </si>
  <si>
    <t>Vol in (m3)</t>
  </si>
  <si>
    <t>Σύνολο</t>
  </si>
  <si>
    <t>Vol out (m3)</t>
  </si>
  <si>
    <t>Vol in - Vol out (m3)</t>
  </si>
  <si>
    <t>Σ(Vol in - Vol out) (m3)</t>
  </si>
  <si>
    <t>[BOD5]avg</t>
  </si>
  <si>
    <t>MBODin (kg)</t>
  </si>
  <si>
    <t>MBODout (kg)</t>
  </si>
  <si>
    <t>BOD5 IN (mg/L)</t>
  </si>
  <si>
    <t>m3/s</t>
  </si>
  <si>
    <t>Συνολικός όγκος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</si>
</sst>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0" applyFont="1" applyBorder="1"/>
    <xf numFmtId="0" fontId="1" fillId="0" borderId="1" xfId="0" applyFont="1" applyFill="1" applyBorder="1"/>
    <xf numFmtId="2" fontId="0" fillId="0" borderId="0" xfId="0" applyNumberFormat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l-GR" sz="1600" b="1">
                <a:solidFill>
                  <a:sysClr val="windowText" lastClr="000000"/>
                </a:solidFill>
              </a:rPr>
              <a:t>Είσοδος</a:t>
            </a:r>
            <a:r>
              <a:rPr lang="el-GR" sz="1600" b="1" baseline="0">
                <a:solidFill>
                  <a:sysClr val="windowText" lastClr="000000"/>
                </a:solidFill>
              </a:rPr>
              <a:t> και Έξοδος Συγκεντρωσης </a:t>
            </a:r>
            <a:r>
              <a:rPr lang="en-US" sz="1600" b="1" baseline="0">
                <a:solidFill>
                  <a:sysClr val="windowText" lastClr="000000"/>
                </a:solidFill>
              </a:rPr>
              <a:t>BOD</a:t>
            </a:r>
            <a:r>
              <a:rPr lang="en-US" sz="1600" b="1" baseline="-25000">
                <a:solidFill>
                  <a:sysClr val="windowText" lastClr="000000"/>
                </a:solidFill>
              </a:rPr>
              <a:t>5</a:t>
            </a:r>
            <a:endParaRPr lang="el-GR" sz="1600" b="1" baseline="-25000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Φύλλο1!$G$34</c:f>
              <c:strCache>
                <c:ptCount val="1"/>
                <c:pt idx="0">
                  <c:v>BOD5 IN (mg/L)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1587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Φύλλο1!$E$35:$E$58</c:f>
              <c:numCache>
                <c:formatCode>General</c:formatCode>
                <c:ptCount val="2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</c:numCache>
            </c:numRef>
          </c:xVal>
          <c:yVal>
            <c:numRef>
              <c:f>Φύλλο1!$G$35:$G$58</c:f>
              <c:numCache>
                <c:formatCode>General</c:formatCode>
                <c:ptCount val="24"/>
                <c:pt idx="0">
                  <c:v>140</c:v>
                </c:pt>
                <c:pt idx="1">
                  <c:v>150</c:v>
                </c:pt>
                <c:pt idx="2">
                  <c:v>155</c:v>
                </c:pt>
                <c:pt idx="3">
                  <c:v>160</c:v>
                </c:pt>
                <c:pt idx="4">
                  <c:v>150</c:v>
                </c:pt>
                <c:pt idx="5">
                  <c:v>140</c:v>
                </c:pt>
                <c:pt idx="6">
                  <c:v>135</c:v>
                </c:pt>
                <c:pt idx="7">
                  <c:v>130</c:v>
                </c:pt>
                <c:pt idx="8">
                  <c:v>120</c:v>
                </c:pt>
                <c:pt idx="9">
                  <c:v>125</c:v>
                </c:pt>
                <c:pt idx="10">
                  <c:v>150</c:v>
                </c:pt>
                <c:pt idx="11">
                  <c:v>200</c:v>
                </c:pt>
                <c:pt idx="12">
                  <c:v>215</c:v>
                </c:pt>
                <c:pt idx="13">
                  <c:v>170</c:v>
                </c:pt>
                <c:pt idx="14">
                  <c:v>130</c:v>
                </c:pt>
                <c:pt idx="15">
                  <c:v>110</c:v>
                </c:pt>
                <c:pt idx="16">
                  <c:v>81</c:v>
                </c:pt>
                <c:pt idx="17">
                  <c:v>53</c:v>
                </c:pt>
                <c:pt idx="18">
                  <c:v>35</c:v>
                </c:pt>
                <c:pt idx="19">
                  <c:v>32</c:v>
                </c:pt>
                <c:pt idx="20">
                  <c:v>40</c:v>
                </c:pt>
                <c:pt idx="21">
                  <c:v>66</c:v>
                </c:pt>
                <c:pt idx="22">
                  <c:v>92</c:v>
                </c:pt>
                <c:pt idx="23">
                  <c:v>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D6-466A-BF2F-C1263F199060}"/>
            </c:ext>
          </c:extLst>
        </c:ser>
        <c:ser>
          <c:idx val="7"/>
          <c:order val="1"/>
          <c:tx>
            <c:strRef>
              <c:f>Φύλλο1!$M$34</c:f>
              <c:strCache>
                <c:ptCount val="1"/>
                <c:pt idx="0">
                  <c:v>[BOD5]avg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15875">
                <a:solidFill>
                  <a:schemeClr val="tx1"/>
                </a:solidFill>
              </a:ln>
              <a:effectLst/>
            </c:spPr>
          </c:marker>
          <c:xVal>
            <c:numRef>
              <c:f>Φύλλο1!$E$35:$E$58</c:f>
              <c:numCache>
                <c:formatCode>General</c:formatCode>
                <c:ptCount val="2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</c:numCache>
            </c:numRef>
          </c:xVal>
          <c:yVal>
            <c:numRef>
              <c:f>Φύλλο1!$M$35:$M$58</c:f>
              <c:numCache>
                <c:formatCode>0.00</c:formatCode>
                <c:ptCount val="24"/>
                <c:pt idx="0">
                  <c:v>140</c:v>
                </c:pt>
                <c:pt idx="1">
                  <c:v>149.11203037343458</c:v>
                </c:pt>
                <c:pt idx="2">
                  <c:v>153.82747644680884</c:v>
                </c:pt>
                <c:pt idx="3">
                  <c:v>158.2422411447954</c:v>
                </c:pt>
                <c:pt idx="4">
                  <c:v>153.05496291691344</c:v>
                </c:pt>
                <c:pt idx="5">
                  <c:v>145.88956171232607</c:v>
                </c:pt>
                <c:pt idx="6">
                  <c:v>140.51276531761977</c:v>
                </c:pt>
                <c:pt idx="7">
                  <c:v>135.86232894120968</c:v>
                </c:pt>
                <c:pt idx="8">
                  <c:v>129.49271479508087</c:v>
                </c:pt>
                <c:pt idx="9">
                  <c:v>127.88577131149403</c:v>
                </c:pt>
                <c:pt idx="10">
                  <c:v>134.6683563717518</c:v>
                </c:pt>
                <c:pt idx="11">
                  <c:v>152.61428494668743</c:v>
                </c:pt>
                <c:pt idx="12">
                  <c:v>166.79526173573558</c:v>
                </c:pt>
                <c:pt idx="13">
                  <c:v>167.42544510715834</c:v>
                </c:pt>
                <c:pt idx="14">
                  <c:v>160.69545423748559</c:v>
                </c:pt>
                <c:pt idx="15">
                  <c:v>152.11049151663693</c:v>
                </c:pt>
                <c:pt idx="16">
                  <c:v>142.41728820523102</c:v>
                </c:pt>
                <c:pt idx="17">
                  <c:v>133.60792718034369</c:v>
                </c:pt>
                <c:pt idx="18">
                  <c:v>123.98010711365566</c:v>
                </c:pt>
                <c:pt idx="19">
                  <c:v>112.78595572590487</c:v>
                </c:pt>
                <c:pt idx="20">
                  <c:v>100.45603765911821</c:v>
                </c:pt>
                <c:pt idx="21">
                  <c:v>91.064131117932405</c:v>
                </c:pt>
                <c:pt idx="22">
                  <c:v>91.603925353298223</c:v>
                </c:pt>
                <c:pt idx="23">
                  <c:v>121.65227534844495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FD6-466A-BF2F-C1263F199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1336592"/>
        <c:axId val="821334928"/>
      </c:scatterChart>
      <c:valAx>
        <c:axId val="821336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334928"/>
        <c:crosses val="autoZero"/>
        <c:crossBetween val="midCat"/>
      </c:valAx>
      <c:valAx>
        <c:axId val="82133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</a:rPr>
                  <a:t>BOD</a:t>
                </a:r>
                <a:r>
                  <a:rPr lang="en-US" sz="1200" b="1" baseline="0">
                    <a:solidFill>
                      <a:sysClr val="windowText" lastClr="000000"/>
                    </a:solidFill>
                  </a:rPr>
                  <a:t> (mg/L)</a:t>
                </a:r>
                <a:endParaRPr lang="el-GR" sz="1200" b="1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3869463233051446E-2"/>
              <c:y val="0.359921088581173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336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Φύλλο1!$F$3</c:f>
              <c:strCache>
                <c:ptCount val="1"/>
                <c:pt idx="0">
                  <c:v>Flow (m3/s)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Φύλλο1!$E$4:$E$27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xVal>
          <c:yVal>
            <c:numRef>
              <c:f>Φύλλο1!$F$4:$F$27</c:f>
              <c:numCache>
                <c:formatCode>General</c:formatCode>
                <c:ptCount val="24"/>
                <c:pt idx="0">
                  <c:v>4.8099999999999997E-2</c:v>
                </c:pt>
                <c:pt idx="1">
                  <c:v>3.5900000000000001E-2</c:v>
                </c:pt>
                <c:pt idx="2">
                  <c:v>2.2599999999999999E-2</c:v>
                </c:pt>
                <c:pt idx="3">
                  <c:v>1.8700000000000001E-2</c:v>
                </c:pt>
                <c:pt idx="4">
                  <c:v>1.8700000000000001E-2</c:v>
                </c:pt>
                <c:pt idx="5">
                  <c:v>1.9800000000000002E-2</c:v>
                </c:pt>
                <c:pt idx="6">
                  <c:v>2.2599999999999999E-2</c:v>
                </c:pt>
                <c:pt idx="7">
                  <c:v>3.5900000000000001E-2</c:v>
                </c:pt>
                <c:pt idx="8">
                  <c:v>5.0900000000000001E-2</c:v>
                </c:pt>
                <c:pt idx="9">
                  <c:v>6.3100000000000003E-2</c:v>
                </c:pt>
                <c:pt idx="10">
                  <c:v>6.7000000000000004E-2</c:v>
                </c:pt>
                <c:pt idx="11">
                  <c:v>6.8199999999999997E-2</c:v>
                </c:pt>
                <c:pt idx="12">
                  <c:v>7.1800000000000003E-2</c:v>
                </c:pt>
                <c:pt idx="13">
                  <c:v>7.4399999999999994E-2</c:v>
                </c:pt>
                <c:pt idx="14">
                  <c:v>7.4999999999999997E-2</c:v>
                </c:pt>
                <c:pt idx="15">
                  <c:v>7.8100000000000003E-2</c:v>
                </c:pt>
                <c:pt idx="16">
                  <c:v>8.0600000000000005E-2</c:v>
                </c:pt>
                <c:pt idx="17">
                  <c:v>8.43E-2</c:v>
                </c:pt>
                <c:pt idx="18">
                  <c:v>8.5400000000000004E-2</c:v>
                </c:pt>
                <c:pt idx="19">
                  <c:v>8.0600000000000005E-2</c:v>
                </c:pt>
                <c:pt idx="20">
                  <c:v>7.8100000000000003E-2</c:v>
                </c:pt>
                <c:pt idx="21">
                  <c:v>6.7000000000000004E-2</c:v>
                </c:pt>
                <c:pt idx="22">
                  <c:v>5.8299999999999998E-2</c:v>
                </c:pt>
                <c:pt idx="23">
                  <c:v>5.2600000000000001E-2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DD-4C52-A316-E4F27BDF9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4817072"/>
        <c:axId val="1144815408"/>
      </c:scatterChart>
      <c:valAx>
        <c:axId val="1144817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815408"/>
        <c:crosses val="autoZero"/>
        <c:crossBetween val="midCat"/>
      </c:valAx>
      <c:valAx>
        <c:axId val="114481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817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Φύλλο1!$K$3</c:f>
              <c:strCache>
                <c:ptCount val="1"/>
                <c:pt idx="0">
                  <c:v>Συνολικός όγκος (m3)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Φύλλο1!$E$4:$E$28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xVal>
          <c:yVal>
            <c:numRef>
              <c:f>Φύλλο1!$K$4:$K$28</c:f>
              <c:numCache>
                <c:formatCode>General</c:formatCode>
                <c:ptCount val="25"/>
                <c:pt idx="0">
                  <c:v>0</c:v>
                </c:pt>
                <c:pt idx="1">
                  <c:v>173.16</c:v>
                </c:pt>
                <c:pt idx="2">
                  <c:v>302.39999999999998</c:v>
                </c:pt>
                <c:pt idx="3">
                  <c:v>383.76</c:v>
                </c:pt>
                <c:pt idx="4">
                  <c:v>451.08</c:v>
                </c:pt>
                <c:pt idx="5">
                  <c:v>518.4</c:v>
                </c:pt>
                <c:pt idx="6">
                  <c:v>589.67999999999995</c:v>
                </c:pt>
                <c:pt idx="7">
                  <c:v>671.04</c:v>
                </c:pt>
                <c:pt idx="8">
                  <c:v>800.28</c:v>
                </c:pt>
                <c:pt idx="9">
                  <c:v>983.52</c:v>
                </c:pt>
                <c:pt idx="10">
                  <c:v>1210.68</c:v>
                </c:pt>
                <c:pt idx="11">
                  <c:v>1451.88</c:v>
                </c:pt>
                <c:pt idx="12">
                  <c:v>1697.4</c:v>
                </c:pt>
                <c:pt idx="13">
                  <c:v>1955.88</c:v>
                </c:pt>
                <c:pt idx="14">
                  <c:v>2223.7200000000003</c:v>
                </c:pt>
                <c:pt idx="15">
                  <c:v>2493.7200000000003</c:v>
                </c:pt>
                <c:pt idx="16">
                  <c:v>2774.88</c:v>
                </c:pt>
                <c:pt idx="17">
                  <c:v>3065.04</c:v>
                </c:pt>
                <c:pt idx="18">
                  <c:v>3368.52</c:v>
                </c:pt>
                <c:pt idx="19">
                  <c:v>3675.96</c:v>
                </c:pt>
                <c:pt idx="20">
                  <c:v>3966.12</c:v>
                </c:pt>
                <c:pt idx="21">
                  <c:v>4247.28</c:v>
                </c:pt>
                <c:pt idx="22">
                  <c:v>4488.4799999999996</c:v>
                </c:pt>
                <c:pt idx="23">
                  <c:v>4698.3599999999997</c:v>
                </c:pt>
                <c:pt idx="24">
                  <c:v>4887.7199999999993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32-4E47-8FC7-226BE9518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4817072"/>
        <c:axId val="1144815408"/>
      </c:scatterChart>
      <c:valAx>
        <c:axId val="1144817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815408"/>
        <c:crosses val="autoZero"/>
        <c:crossBetween val="midCat"/>
      </c:valAx>
      <c:valAx>
        <c:axId val="114481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817072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378004</xdr:colOff>
      <xdr:row>31</xdr:row>
      <xdr:rowOff>168088</xdr:rowOff>
    </xdr:from>
    <xdr:to>
      <xdr:col>26</xdr:col>
      <xdr:colOff>243601</xdr:colOff>
      <xdr:row>58</xdr:row>
      <xdr:rowOff>91887</xdr:rowOff>
    </xdr:to>
    <xdr:pic>
      <xdr:nvPicPr>
        <xdr:cNvPr id="2" name="Εικόνα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7592" y="6073588"/>
          <a:ext cx="7127009" cy="506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67233</xdr:colOff>
      <xdr:row>60</xdr:row>
      <xdr:rowOff>179294</xdr:rowOff>
    </xdr:from>
    <xdr:to>
      <xdr:col>12</xdr:col>
      <xdr:colOff>22412</xdr:colOff>
      <xdr:row>80</xdr:row>
      <xdr:rowOff>67236</xdr:rowOff>
    </xdr:to>
    <xdr:graphicFrame macro="">
      <xdr:nvGraphicFramePr>
        <xdr:cNvPr id="3" name="Γράφημα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347382</xdr:colOff>
      <xdr:row>3</xdr:row>
      <xdr:rowOff>89647</xdr:rowOff>
    </xdr:from>
    <xdr:to>
      <xdr:col>19</xdr:col>
      <xdr:colOff>324970</xdr:colOff>
      <xdr:row>25</xdr:row>
      <xdr:rowOff>179295</xdr:rowOff>
    </xdr:to>
    <xdr:graphicFrame macro="">
      <xdr:nvGraphicFramePr>
        <xdr:cNvPr id="4" name="Γράφημα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526677</xdr:colOff>
      <xdr:row>1</xdr:row>
      <xdr:rowOff>123265</xdr:rowOff>
    </xdr:from>
    <xdr:to>
      <xdr:col>30</xdr:col>
      <xdr:colOff>450272</xdr:colOff>
      <xdr:row>26</xdr:row>
      <xdr:rowOff>126730</xdr:rowOff>
    </xdr:to>
    <xdr:graphicFrame macro="">
      <xdr:nvGraphicFramePr>
        <xdr:cNvPr id="5" name="Γράφημα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459442</xdr:colOff>
      <xdr:row>5</xdr:row>
      <xdr:rowOff>104775</xdr:rowOff>
    </xdr:from>
    <xdr:to>
      <xdr:col>28</xdr:col>
      <xdr:colOff>285750</xdr:colOff>
      <xdr:row>24</xdr:row>
      <xdr:rowOff>123265</xdr:rowOff>
    </xdr:to>
    <xdr:cxnSp macro="">
      <xdr:nvCxnSpPr>
        <xdr:cNvPr id="7" name="Ευθεία γραμμή σύνδεσης 6"/>
        <xdr:cNvCxnSpPr/>
      </xdr:nvCxnSpPr>
      <xdr:spPr>
        <a:xfrm flipH="1">
          <a:off x="16299517" y="1057275"/>
          <a:ext cx="4703108" cy="363799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28575</xdr:colOff>
      <xdr:row>8</xdr:row>
      <xdr:rowOff>161925</xdr:rowOff>
    </xdr:from>
    <xdr:to>
      <xdr:col>28</xdr:col>
      <xdr:colOff>295275</xdr:colOff>
      <xdr:row>24</xdr:row>
      <xdr:rowOff>142875</xdr:rowOff>
    </xdr:to>
    <xdr:cxnSp macro="">
      <xdr:nvCxnSpPr>
        <xdr:cNvPr id="8" name="Ευθεία γραμμή σύνδεσης 7"/>
        <xdr:cNvCxnSpPr/>
      </xdr:nvCxnSpPr>
      <xdr:spPr>
        <a:xfrm flipH="1">
          <a:off x="17087850" y="1685925"/>
          <a:ext cx="3924300" cy="302895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448236</xdr:colOff>
      <xdr:row>11</xdr:row>
      <xdr:rowOff>186016</xdr:rowOff>
    </xdr:from>
    <xdr:to>
      <xdr:col>25</xdr:col>
      <xdr:colOff>514350</xdr:colOff>
      <xdr:row>12</xdr:row>
      <xdr:rowOff>0</xdr:rowOff>
    </xdr:to>
    <xdr:cxnSp macro="">
      <xdr:nvCxnSpPr>
        <xdr:cNvPr id="10" name="Ευθεία γραμμή σύνδεσης 9"/>
        <xdr:cNvCxnSpPr/>
      </xdr:nvCxnSpPr>
      <xdr:spPr>
        <a:xfrm flipH="1" flipV="1">
          <a:off x="16288311" y="2281516"/>
          <a:ext cx="3114114" cy="4484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0.08206</cdr:x>
      <cdr:y>0.54333</cdr:y>
    </cdr:from>
    <cdr:to>
      <cdr:x>0.55132</cdr:x>
      <cdr:y>0.54372</cdr:y>
    </cdr:to>
    <cdr:cxnSp macro="">
      <cdr:nvCxnSpPr>
        <cdr:cNvPr id="2" name="Ευθεία γραμμή σύνδεσης 1"/>
        <cdr:cNvCxnSpPr/>
      </cdr:nvCxnSpPr>
      <cdr:spPr>
        <a:xfrm xmlns:a="http://schemas.openxmlformats.org/drawingml/2006/main" flipH="1" flipV="1">
          <a:off x="543965" y="2589493"/>
          <a:ext cx="3110833" cy="186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5"/>
  <sheetViews>
    <sheetView tabSelected="1" topLeftCell="E25" zoomScale="76" zoomScaleNormal="60" workbookViewId="0">
      <selection activeCell="M36" sqref="M36"/>
    </sheetView>
  </sheetViews>
  <sheetFormatPr defaultRowHeight="14.4" x14ac:dyDescent="0.3"/>
  <cols>
    <col min="5" max="5" width="10.33203125" customWidth="1"/>
    <col min="6" max="6" width="13.5546875" customWidth="1"/>
    <col min="7" max="7" width="14.6640625" customWidth="1"/>
    <col min="8" max="8" width="13.6640625" customWidth="1"/>
    <col min="9" max="9" width="14.109375" customWidth="1"/>
    <col min="10" max="10" width="21.6640625" customWidth="1"/>
    <col min="11" max="11" width="21.109375" customWidth="1"/>
    <col min="12" max="12" width="13.88671875" customWidth="1"/>
    <col min="13" max="13" width="10.33203125" bestFit="1" customWidth="1"/>
    <col min="14" max="14" width="12.6640625" bestFit="1" customWidth="1"/>
  </cols>
  <sheetData>
    <row r="3" spans="2:11" x14ac:dyDescent="0.3">
      <c r="E3" t="s">
        <v>0</v>
      </c>
      <c r="F3" t="s">
        <v>1</v>
      </c>
      <c r="G3" t="s">
        <v>2</v>
      </c>
      <c r="H3" t="s">
        <v>4</v>
      </c>
      <c r="I3" t="s">
        <v>6</v>
      </c>
      <c r="J3" t="s">
        <v>7</v>
      </c>
      <c r="K3" t="s">
        <v>14</v>
      </c>
    </row>
    <row r="4" spans="2:11" x14ac:dyDescent="0.3">
      <c r="B4">
        <v>23.51</v>
      </c>
      <c r="E4">
        <v>0</v>
      </c>
      <c r="F4">
        <v>4.8099999999999997E-2</v>
      </c>
      <c r="G4">
        <v>110</v>
      </c>
      <c r="H4">
        <f>F4*(E5-E4)*3600</f>
        <v>173.16</v>
      </c>
      <c r="I4">
        <f t="shared" ref="I4:I26" si="0">$F$30*(E5-E4)*3600</f>
        <v>203.65499999999997</v>
      </c>
      <c r="J4">
        <f>H4-I4</f>
        <v>-30.494999999999976</v>
      </c>
      <c r="K4">
        <v>0</v>
      </c>
    </row>
    <row r="5" spans="2:11" x14ac:dyDescent="0.3">
      <c r="B5">
        <v>37.549999999999997</v>
      </c>
      <c r="E5">
        <v>1</v>
      </c>
      <c r="F5">
        <v>3.5900000000000001E-2</v>
      </c>
      <c r="G5">
        <v>81</v>
      </c>
      <c r="H5">
        <f t="shared" ref="H5:H12" si="1">F5*(E6-E5)*3600</f>
        <v>129.24</v>
      </c>
      <c r="I5">
        <f t="shared" si="0"/>
        <v>203.65499999999997</v>
      </c>
      <c r="J5">
        <f t="shared" ref="J5:J27" si="2">H5-I5</f>
        <v>-74.414999999999964</v>
      </c>
      <c r="K5">
        <f>H4</f>
        <v>173.16</v>
      </c>
    </row>
    <row r="6" spans="2:11" x14ac:dyDescent="0.3">
      <c r="B6">
        <v>41.87</v>
      </c>
      <c r="E6">
        <v>2</v>
      </c>
      <c r="F6">
        <v>2.2599999999999999E-2</v>
      </c>
      <c r="G6">
        <v>53</v>
      </c>
      <c r="H6">
        <f t="shared" si="1"/>
        <v>81.36</v>
      </c>
      <c r="I6">
        <f t="shared" si="0"/>
        <v>203.65499999999997</v>
      </c>
      <c r="J6">
        <f t="shared" si="2"/>
        <v>-122.29499999999997</v>
      </c>
      <c r="K6">
        <f t="shared" ref="K6:K28" si="3">K5+H5</f>
        <v>302.39999999999998</v>
      </c>
    </row>
    <row r="7" spans="2:11" x14ac:dyDescent="0.3">
      <c r="B7">
        <v>54.83</v>
      </c>
      <c r="E7">
        <v>3</v>
      </c>
      <c r="F7">
        <v>1.8700000000000001E-2</v>
      </c>
      <c r="G7">
        <v>35</v>
      </c>
      <c r="H7">
        <f t="shared" si="1"/>
        <v>67.320000000000007</v>
      </c>
      <c r="I7">
        <f t="shared" si="0"/>
        <v>203.65499999999997</v>
      </c>
      <c r="J7">
        <f t="shared" si="2"/>
        <v>-136.33499999999998</v>
      </c>
      <c r="K7">
        <f t="shared" si="3"/>
        <v>383.76</v>
      </c>
    </row>
    <row r="8" spans="2:11" x14ac:dyDescent="0.3">
      <c r="B8">
        <v>64.19</v>
      </c>
      <c r="E8">
        <v>4</v>
      </c>
      <c r="F8">
        <v>1.8700000000000001E-2</v>
      </c>
      <c r="G8">
        <v>32</v>
      </c>
      <c r="H8">
        <f t="shared" si="1"/>
        <v>67.320000000000007</v>
      </c>
      <c r="I8">
        <f t="shared" si="0"/>
        <v>203.65499999999997</v>
      </c>
      <c r="J8">
        <f t="shared" si="2"/>
        <v>-136.33499999999998</v>
      </c>
      <c r="K8">
        <f t="shared" si="3"/>
        <v>451.08</v>
      </c>
    </row>
    <row r="9" spans="2:11" x14ac:dyDescent="0.3">
      <c r="B9">
        <v>66.349999999999994</v>
      </c>
      <c r="E9">
        <v>5</v>
      </c>
      <c r="F9">
        <v>1.9800000000000002E-2</v>
      </c>
      <c r="G9">
        <v>40</v>
      </c>
      <c r="H9">
        <f t="shared" si="1"/>
        <v>71.28</v>
      </c>
      <c r="I9">
        <f t="shared" si="0"/>
        <v>203.65499999999997</v>
      </c>
      <c r="J9">
        <f t="shared" si="2"/>
        <v>-132.37499999999997</v>
      </c>
      <c r="K9">
        <f t="shared" si="3"/>
        <v>518.4</v>
      </c>
    </row>
    <row r="10" spans="2:11" x14ac:dyDescent="0.3">
      <c r="B10">
        <v>77.510000000000005</v>
      </c>
      <c r="E10">
        <v>6</v>
      </c>
      <c r="F10">
        <v>2.2599999999999999E-2</v>
      </c>
      <c r="G10">
        <v>66</v>
      </c>
      <c r="H10">
        <f t="shared" si="1"/>
        <v>81.36</v>
      </c>
      <c r="I10">
        <f t="shared" si="0"/>
        <v>203.65499999999997</v>
      </c>
      <c r="J10">
        <f t="shared" si="2"/>
        <v>-122.29499999999997</v>
      </c>
      <c r="K10">
        <f t="shared" si="3"/>
        <v>589.67999999999995</v>
      </c>
    </row>
    <row r="11" spans="2:11" x14ac:dyDescent="0.3">
      <c r="B11">
        <v>86.51</v>
      </c>
      <c r="E11">
        <v>7</v>
      </c>
      <c r="F11">
        <v>3.5900000000000001E-2</v>
      </c>
      <c r="G11">
        <v>92</v>
      </c>
      <c r="H11">
        <f t="shared" si="1"/>
        <v>129.24</v>
      </c>
      <c r="I11">
        <f t="shared" si="0"/>
        <v>203.65499999999997</v>
      </c>
      <c r="J11">
        <f t="shared" si="2"/>
        <v>-74.414999999999964</v>
      </c>
      <c r="K11">
        <f t="shared" si="3"/>
        <v>671.04</v>
      </c>
    </row>
    <row r="12" spans="2:11" x14ac:dyDescent="0.3">
      <c r="B12">
        <v>99.83</v>
      </c>
      <c r="E12">
        <v>8</v>
      </c>
      <c r="F12">
        <v>5.0900000000000001E-2</v>
      </c>
      <c r="G12">
        <v>125</v>
      </c>
      <c r="H12">
        <f t="shared" si="1"/>
        <v>183.24</v>
      </c>
      <c r="I12">
        <f t="shared" si="0"/>
        <v>203.65499999999997</v>
      </c>
      <c r="J12">
        <f t="shared" si="2"/>
        <v>-20.414999999999964</v>
      </c>
      <c r="K12">
        <f t="shared" si="3"/>
        <v>800.28</v>
      </c>
    </row>
    <row r="13" spans="2:11" x14ac:dyDescent="0.3">
      <c r="B13">
        <v>103.79</v>
      </c>
      <c r="E13">
        <v>9</v>
      </c>
      <c r="F13">
        <v>6.3100000000000003E-2</v>
      </c>
      <c r="G13">
        <v>140</v>
      </c>
      <c r="H13">
        <f>F13*(E14-E13)*3600</f>
        <v>227.16000000000003</v>
      </c>
      <c r="I13">
        <f t="shared" si="0"/>
        <v>203.65499999999997</v>
      </c>
      <c r="J13">
        <f t="shared" si="2"/>
        <v>23.505000000000052</v>
      </c>
      <c r="K13">
        <f t="shared" si="3"/>
        <v>983.52</v>
      </c>
    </row>
    <row r="14" spans="2:11" x14ac:dyDescent="0.3">
      <c r="B14">
        <v>86.51</v>
      </c>
      <c r="E14">
        <v>10</v>
      </c>
      <c r="F14">
        <v>6.7000000000000004E-2</v>
      </c>
      <c r="G14">
        <v>150</v>
      </c>
      <c r="H14">
        <f t="shared" ref="H14:H26" si="4">F14*(E15-E14)*3600</f>
        <v>241.20000000000002</v>
      </c>
      <c r="I14">
        <f t="shared" si="0"/>
        <v>203.65499999999997</v>
      </c>
      <c r="J14">
        <f t="shared" si="2"/>
        <v>37.545000000000044</v>
      </c>
      <c r="K14">
        <f t="shared" si="3"/>
        <v>1210.68</v>
      </c>
    </row>
    <row r="15" spans="2:11" x14ac:dyDescent="0.3">
      <c r="B15">
        <v>77.510000000000005</v>
      </c>
      <c r="E15">
        <v>11</v>
      </c>
      <c r="F15">
        <v>6.8199999999999997E-2</v>
      </c>
      <c r="G15">
        <v>155</v>
      </c>
      <c r="H15">
        <f t="shared" si="4"/>
        <v>245.51999999999998</v>
      </c>
      <c r="I15">
        <f t="shared" si="0"/>
        <v>203.65499999999997</v>
      </c>
      <c r="J15">
        <f t="shared" si="2"/>
        <v>41.865000000000009</v>
      </c>
      <c r="K15">
        <f t="shared" si="3"/>
        <v>1451.88</v>
      </c>
    </row>
    <row r="16" spans="2:11" x14ac:dyDescent="0.3">
      <c r="B16">
        <v>37.549999999999997</v>
      </c>
      <c r="E16">
        <v>12</v>
      </c>
      <c r="F16">
        <v>7.1800000000000003E-2</v>
      </c>
      <c r="G16">
        <v>160</v>
      </c>
      <c r="H16">
        <f t="shared" si="4"/>
        <v>258.48</v>
      </c>
      <c r="I16">
        <f t="shared" si="0"/>
        <v>203.65499999999997</v>
      </c>
      <c r="J16">
        <f t="shared" si="2"/>
        <v>54.825000000000045</v>
      </c>
      <c r="K16">
        <f t="shared" si="3"/>
        <v>1697.4</v>
      </c>
    </row>
    <row r="17" spans="2:11" x14ac:dyDescent="0.3">
      <c r="B17">
        <v>6.23</v>
      </c>
      <c r="E17">
        <v>13</v>
      </c>
      <c r="F17">
        <v>7.4399999999999994E-2</v>
      </c>
      <c r="G17">
        <v>150</v>
      </c>
      <c r="H17">
        <f t="shared" si="4"/>
        <v>267.83999999999997</v>
      </c>
      <c r="I17">
        <f t="shared" si="0"/>
        <v>203.65499999999997</v>
      </c>
      <c r="J17">
        <f t="shared" si="2"/>
        <v>64.185000000000002</v>
      </c>
      <c r="K17">
        <f t="shared" si="3"/>
        <v>1955.88</v>
      </c>
    </row>
    <row r="18" spans="2:11" x14ac:dyDescent="0.3">
      <c r="B18">
        <f>SUM(B4:B17)</f>
        <v>863.7399999999999</v>
      </c>
      <c r="E18">
        <v>14</v>
      </c>
      <c r="F18">
        <v>7.4999999999999997E-2</v>
      </c>
      <c r="G18">
        <v>140</v>
      </c>
      <c r="H18">
        <f t="shared" si="4"/>
        <v>270</v>
      </c>
      <c r="I18">
        <f t="shared" si="0"/>
        <v>203.65499999999997</v>
      </c>
      <c r="J18">
        <f t="shared" si="2"/>
        <v>66.345000000000027</v>
      </c>
      <c r="K18">
        <f t="shared" si="3"/>
        <v>2223.7200000000003</v>
      </c>
    </row>
    <row r="19" spans="2:11" x14ac:dyDescent="0.3">
      <c r="B19">
        <f>B18*1.25</f>
        <v>1079.675</v>
      </c>
      <c r="E19">
        <v>15</v>
      </c>
      <c r="F19">
        <v>7.8100000000000003E-2</v>
      </c>
      <c r="G19">
        <v>135</v>
      </c>
      <c r="H19">
        <f t="shared" si="4"/>
        <v>281.16000000000003</v>
      </c>
      <c r="I19">
        <f t="shared" si="0"/>
        <v>203.65499999999997</v>
      </c>
      <c r="J19">
        <f t="shared" si="2"/>
        <v>77.505000000000052</v>
      </c>
      <c r="K19">
        <f t="shared" si="3"/>
        <v>2493.7200000000003</v>
      </c>
    </row>
    <row r="20" spans="2:11" x14ac:dyDescent="0.3">
      <c r="E20">
        <v>16</v>
      </c>
      <c r="F20">
        <v>8.0600000000000005E-2</v>
      </c>
      <c r="G20">
        <v>130</v>
      </c>
      <c r="H20">
        <f t="shared" si="4"/>
        <v>290.16000000000003</v>
      </c>
      <c r="I20">
        <f t="shared" si="0"/>
        <v>203.65499999999997</v>
      </c>
      <c r="J20">
        <f t="shared" si="2"/>
        <v>86.505000000000052</v>
      </c>
      <c r="K20">
        <f t="shared" si="3"/>
        <v>2774.88</v>
      </c>
    </row>
    <row r="21" spans="2:11" x14ac:dyDescent="0.3">
      <c r="E21">
        <v>17</v>
      </c>
      <c r="F21">
        <v>8.43E-2</v>
      </c>
      <c r="G21">
        <v>120</v>
      </c>
      <c r="H21">
        <f t="shared" si="4"/>
        <v>303.48</v>
      </c>
      <c r="I21">
        <f t="shared" si="0"/>
        <v>203.65499999999997</v>
      </c>
      <c r="J21">
        <f t="shared" si="2"/>
        <v>99.825000000000045</v>
      </c>
      <c r="K21">
        <f t="shared" si="3"/>
        <v>3065.04</v>
      </c>
    </row>
    <row r="22" spans="2:11" x14ac:dyDescent="0.3">
      <c r="E22">
        <v>18</v>
      </c>
      <c r="F22">
        <v>8.5400000000000004E-2</v>
      </c>
      <c r="G22">
        <v>125</v>
      </c>
      <c r="H22">
        <f t="shared" si="4"/>
        <v>307.44</v>
      </c>
      <c r="I22">
        <f t="shared" si="0"/>
        <v>203.65499999999997</v>
      </c>
      <c r="J22">
        <f t="shared" si="2"/>
        <v>103.78500000000003</v>
      </c>
      <c r="K22">
        <f t="shared" si="3"/>
        <v>3368.52</v>
      </c>
    </row>
    <row r="23" spans="2:11" x14ac:dyDescent="0.3">
      <c r="E23">
        <v>19</v>
      </c>
      <c r="F23">
        <v>8.0600000000000005E-2</v>
      </c>
      <c r="G23">
        <v>150</v>
      </c>
      <c r="H23">
        <f t="shared" si="4"/>
        <v>290.16000000000003</v>
      </c>
      <c r="I23">
        <f t="shared" si="0"/>
        <v>203.65499999999997</v>
      </c>
      <c r="J23">
        <f t="shared" si="2"/>
        <v>86.505000000000052</v>
      </c>
      <c r="K23">
        <f t="shared" si="3"/>
        <v>3675.96</v>
      </c>
    </row>
    <row r="24" spans="2:11" x14ac:dyDescent="0.3">
      <c r="E24">
        <v>20</v>
      </c>
      <c r="F24">
        <v>7.8100000000000003E-2</v>
      </c>
      <c r="G24">
        <v>200</v>
      </c>
      <c r="H24">
        <f t="shared" si="4"/>
        <v>281.16000000000003</v>
      </c>
      <c r="I24">
        <f t="shared" si="0"/>
        <v>203.65499999999997</v>
      </c>
      <c r="J24">
        <f t="shared" si="2"/>
        <v>77.505000000000052</v>
      </c>
      <c r="K24">
        <f t="shared" si="3"/>
        <v>3966.12</v>
      </c>
    </row>
    <row r="25" spans="2:11" x14ac:dyDescent="0.3">
      <c r="E25">
        <v>21</v>
      </c>
      <c r="F25">
        <v>6.7000000000000004E-2</v>
      </c>
      <c r="G25">
        <v>215</v>
      </c>
      <c r="H25">
        <f t="shared" si="4"/>
        <v>241.20000000000002</v>
      </c>
      <c r="I25">
        <f t="shared" si="0"/>
        <v>203.65499999999997</v>
      </c>
      <c r="J25">
        <f t="shared" si="2"/>
        <v>37.545000000000044</v>
      </c>
      <c r="K25">
        <f t="shared" si="3"/>
        <v>4247.28</v>
      </c>
    </row>
    <row r="26" spans="2:11" x14ac:dyDescent="0.3">
      <c r="E26">
        <v>22</v>
      </c>
      <c r="F26">
        <v>5.8299999999999998E-2</v>
      </c>
      <c r="G26">
        <v>170</v>
      </c>
      <c r="H26">
        <f t="shared" si="4"/>
        <v>209.88</v>
      </c>
      <c r="I26">
        <f t="shared" si="0"/>
        <v>203.65499999999997</v>
      </c>
      <c r="J26">
        <f t="shared" si="2"/>
        <v>6.2250000000000227</v>
      </c>
      <c r="K26">
        <f t="shared" si="3"/>
        <v>4488.4799999999996</v>
      </c>
    </row>
    <row r="27" spans="2:11" x14ac:dyDescent="0.3">
      <c r="D27">
        <v>24</v>
      </c>
      <c r="E27">
        <v>23</v>
      </c>
      <c r="F27">
        <v>5.2600000000000001E-2</v>
      </c>
      <c r="G27">
        <v>130</v>
      </c>
      <c r="H27">
        <f>F27*(D27-E27)*3600</f>
        <v>189.36</v>
      </c>
      <c r="I27">
        <f>$F$30*(D27-E27)*3600</f>
        <v>203.65499999999997</v>
      </c>
      <c r="J27">
        <f t="shared" si="2"/>
        <v>-14.294999999999959</v>
      </c>
      <c r="K27">
        <f t="shared" si="3"/>
        <v>4698.3599999999997</v>
      </c>
    </row>
    <row r="28" spans="2:11" x14ac:dyDescent="0.3">
      <c r="E28">
        <v>24</v>
      </c>
      <c r="K28">
        <f t="shared" si="3"/>
        <v>4887.7199999999993</v>
      </c>
    </row>
    <row r="29" spans="2:11" ht="15" thickBot="1" x14ac:dyDescent="0.35">
      <c r="E29" t="s">
        <v>5</v>
      </c>
      <c r="F29">
        <f>SUM(F4:F27)</f>
        <v>1.3576999999999999</v>
      </c>
      <c r="G29" t="s">
        <v>13</v>
      </c>
    </row>
    <row r="30" spans="2:11" ht="15" thickBot="1" x14ac:dyDescent="0.35">
      <c r="E30" s="6" t="s">
        <v>3</v>
      </c>
      <c r="F30" s="7">
        <f>F29/24</f>
        <v>5.6570833333333327E-2</v>
      </c>
      <c r="G30" s="8" t="s">
        <v>13</v>
      </c>
    </row>
    <row r="34" spans="5:14" x14ac:dyDescent="0.3">
      <c r="E34" s="3" t="s">
        <v>0</v>
      </c>
      <c r="F34" s="3" t="s">
        <v>1</v>
      </c>
      <c r="G34" s="3" t="s">
        <v>12</v>
      </c>
      <c r="H34" s="3" t="s">
        <v>4</v>
      </c>
      <c r="I34" s="3" t="s">
        <v>6</v>
      </c>
      <c r="J34" s="3" t="s">
        <v>7</v>
      </c>
      <c r="K34" s="3" t="s">
        <v>8</v>
      </c>
      <c r="L34" s="3" t="s">
        <v>10</v>
      </c>
      <c r="M34" s="4" t="s">
        <v>9</v>
      </c>
      <c r="N34" s="3" t="s">
        <v>11</v>
      </c>
    </row>
    <row r="35" spans="5:14" x14ac:dyDescent="0.3">
      <c r="E35">
        <v>9</v>
      </c>
      <c r="F35">
        <v>6.3100000000000003E-2</v>
      </c>
      <c r="G35">
        <v>140</v>
      </c>
      <c r="H35">
        <f t="shared" ref="H35:H48" si="5">F35*(E36-E35)*3600</f>
        <v>227.16000000000003</v>
      </c>
      <c r="I35">
        <f t="shared" ref="I35:I48" si="6">$F$30*(E36-E35)*3600</f>
        <v>203.65499999999997</v>
      </c>
      <c r="J35">
        <f t="shared" ref="J35:J58" si="7">H35-I35</f>
        <v>23.505000000000052</v>
      </c>
      <c r="K35">
        <f>J35</f>
        <v>23.505000000000052</v>
      </c>
      <c r="L35" s="5">
        <f>F35*1000*3600*G35*0.000001*(E36-E35)</f>
        <v>31.802399999999999</v>
      </c>
      <c r="M35" s="5">
        <f>((H35*G35) + (K58*M58))/(H35+K58)</f>
        <v>140</v>
      </c>
      <c r="N35" s="5">
        <f t="shared" ref="N35:N48" si="8">$F$60*1000*3600*M35*0.000001*(E36-E35)</f>
        <v>28.511699999999994</v>
      </c>
    </row>
    <row r="36" spans="5:14" x14ac:dyDescent="0.3">
      <c r="E36">
        <v>10</v>
      </c>
      <c r="F36">
        <v>6.7000000000000004E-2</v>
      </c>
      <c r="G36">
        <v>150</v>
      </c>
      <c r="H36">
        <f t="shared" si="5"/>
        <v>241.20000000000002</v>
      </c>
      <c r="I36">
        <f t="shared" si="6"/>
        <v>203.65499999999997</v>
      </c>
      <c r="J36">
        <f t="shared" si="7"/>
        <v>37.545000000000044</v>
      </c>
      <c r="K36">
        <f>J36+K35</f>
        <v>61.050000000000097</v>
      </c>
      <c r="L36" s="5">
        <f>F36*1000*3600*G36*0.000001*(E37-E36)</f>
        <v>36.18</v>
      </c>
      <c r="M36" s="5">
        <f>((H36*G36)+(K35*G35))/(H36+K35)</f>
        <v>149.11203037343458</v>
      </c>
      <c r="N36" s="5">
        <f>$F$60*1000*3600*M36*0.000001*(E37-E36)</f>
        <v>30.367410545701812</v>
      </c>
    </row>
    <row r="37" spans="5:14" x14ac:dyDescent="0.3">
      <c r="E37">
        <v>11</v>
      </c>
      <c r="F37">
        <v>6.8199999999999997E-2</v>
      </c>
      <c r="G37">
        <v>155</v>
      </c>
      <c r="H37">
        <f t="shared" si="5"/>
        <v>245.51999999999998</v>
      </c>
      <c r="I37">
        <f t="shared" si="6"/>
        <v>203.65499999999997</v>
      </c>
      <c r="J37">
        <f t="shared" si="7"/>
        <v>41.865000000000009</v>
      </c>
      <c r="K37">
        <f t="shared" ref="K37:K57" si="9">J37+K36</f>
        <v>102.91500000000011</v>
      </c>
      <c r="L37" s="5">
        <f t="shared" ref="L37:L57" si="10">F37*1000*3600*G37*0.000001*(E38-E37)</f>
        <v>38.055599999999998</v>
      </c>
      <c r="M37" s="5">
        <f>((H37*G37)+(K36*M36))/(H37+K36)</f>
        <v>153.82747644680884</v>
      </c>
      <c r="N37" s="5">
        <f t="shared" si="8"/>
        <v>31.327734715774849</v>
      </c>
    </row>
    <row r="38" spans="5:14" x14ac:dyDescent="0.3">
      <c r="E38">
        <v>12</v>
      </c>
      <c r="F38">
        <v>7.1800000000000003E-2</v>
      </c>
      <c r="G38">
        <v>160</v>
      </c>
      <c r="H38">
        <f t="shared" si="5"/>
        <v>258.48</v>
      </c>
      <c r="I38">
        <f t="shared" si="6"/>
        <v>203.65499999999997</v>
      </c>
      <c r="J38">
        <f t="shared" si="7"/>
        <v>54.825000000000045</v>
      </c>
      <c r="K38">
        <f t="shared" si="9"/>
        <v>157.74000000000015</v>
      </c>
      <c r="L38" s="5">
        <f>F38*1000*3600*G38*0.000001*(E39-E38)</f>
        <v>41.3568</v>
      </c>
      <c r="M38" s="5">
        <f>((H38*G38)+(K37*M37))/(H38+K37)</f>
        <v>158.2422411447954</v>
      </c>
      <c r="N38" s="5">
        <f>$F$60*1000*3600*M38*0.000001*(E39-E38)</f>
        <v>32.226823620343303</v>
      </c>
    </row>
    <row r="39" spans="5:14" x14ac:dyDescent="0.3">
      <c r="E39">
        <v>13</v>
      </c>
      <c r="F39">
        <v>7.4399999999999994E-2</v>
      </c>
      <c r="G39">
        <v>150</v>
      </c>
      <c r="H39">
        <f t="shared" si="5"/>
        <v>267.83999999999997</v>
      </c>
      <c r="I39">
        <f t="shared" si="6"/>
        <v>203.65499999999997</v>
      </c>
      <c r="J39">
        <f t="shared" si="7"/>
        <v>64.185000000000002</v>
      </c>
      <c r="K39">
        <f>J39+K38</f>
        <v>221.92500000000015</v>
      </c>
      <c r="L39" s="5">
        <f>F39*1000*3600*G39*0.000001*(E40-E39)</f>
        <v>40.175999999999988</v>
      </c>
      <c r="M39" s="5">
        <f t="shared" ref="M39:M57" si="11">((H39*G39)+(K38*M38))/(H39+K38)</f>
        <v>153.05496291691344</v>
      </c>
      <c r="N39" s="5">
        <f t="shared" si="8"/>
        <v>31.170408472843999</v>
      </c>
    </row>
    <row r="40" spans="5:14" x14ac:dyDescent="0.3">
      <c r="E40">
        <v>14</v>
      </c>
      <c r="F40">
        <v>7.4999999999999997E-2</v>
      </c>
      <c r="G40">
        <v>140</v>
      </c>
      <c r="H40">
        <f t="shared" si="5"/>
        <v>270</v>
      </c>
      <c r="I40">
        <f t="shared" si="6"/>
        <v>203.65499999999997</v>
      </c>
      <c r="J40">
        <f t="shared" si="7"/>
        <v>66.345000000000027</v>
      </c>
      <c r="K40">
        <f t="shared" si="9"/>
        <v>288.27000000000021</v>
      </c>
      <c r="L40" s="5">
        <f>F40*1000*3600*G40*0.000001*(E41-E40)</f>
        <v>37.799999999999997</v>
      </c>
      <c r="M40" s="5">
        <f t="shared" si="11"/>
        <v>145.88956171232607</v>
      </c>
      <c r="N40" s="5">
        <f t="shared" si="8"/>
        <v>29.711138690523761</v>
      </c>
    </row>
    <row r="41" spans="5:14" x14ac:dyDescent="0.3">
      <c r="E41">
        <v>15</v>
      </c>
      <c r="F41">
        <v>7.8100000000000003E-2</v>
      </c>
      <c r="G41">
        <v>135</v>
      </c>
      <c r="H41">
        <f t="shared" si="5"/>
        <v>281.16000000000003</v>
      </c>
      <c r="I41">
        <f t="shared" si="6"/>
        <v>203.65499999999997</v>
      </c>
      <c r="J41">
        <f t="shared" si="7"/>
        <v>77.505000000000052</v>
      </c>
      <c r="K41">
        <f t="shared" si="9"/>
        <v>365.77500000000026</v>
      </c>
      <c r="L41" s="5">
        <f t="shared" si="10"/>
        <v>37.956600000000009</v>
      </c>
      <c r="M41" s="5">
        <f t="shared" si="11"/>
        <v>140.51276531761977</v>
      </c>
      <c r="N41" s="5">
        <f t="shared" si="8"/>
        <v>28.61612722075985</v>
      </c>
    </row>
    <row r="42" spans="5:14" x14ac:dyDescent="0.3">
      <c r="E42">
        <v>16</v>
      </c>
      <c r="F42">
        <v>8.0600000000000005E-2</v>
      </c>
      <c r="G42">
        <v>130</v>
      </c>
      <c r="H42">
        <f t="shared" si="5"/>
        <v>290.16000000000003</v>
      </c>
      <c r="I42">
        <f t="shared" si="6"/>
        <v>203.65499999999997</v>
      </c>
      <c r="J42">
        <f t="shared" si="7"/>
        <v>86.505000000000052</v>
      </c>
      <c r="K42">
        <f t="shared" si="9"/>
        <v>452.28000000000031</v>
      </c>
      <c r="L42" s="5">
        <f t="shared" si="10"/>
        <v>37.720800000000004</v>
      </c>
      <c r="M42" s="5">
        <f t="shared" si="11"/>
        <v>135.86232894120968</v>
      </c>
      <c r="N42" s="5">
        <f t="shared" si="8"/>
        <v>27.669042600522051</v>
      </c>
    </row>
    <row r="43" spans="5:14" x14ac:dyDescent="0.3">
      <c r="E43">
        <v>17</v>
      </c>
      <c r="F43">
        <v>8.43E-2</v>
      </c>
      <c r="G43">
        <v>120</v>
      </c>
      <c r="H43">
        <f t="shared" si="5"/>
        <v>303.48</v>
      </c>
      <c r="I43">
        <f t="shared" si="6"/>
        <v>203.65499999999997</v>
      </c>
      <c r="J43">
        <f t="shared" si="7"/>
        <v>99.825000000000045</v>
      </c>
      <c r="K43">
        <f>J43+K42</f>
        <v>552.10500000000036</v>
      </c>
      <c r="L43" s="5">
        <f t="shared" si="10"/>
        <v>36.4176</v>
      </c>
      <c r="M43" s="5">
        <f t="shared" si="11"/>
        <v>129.49271479508087</v>
      </c>
      <c r="N43" s="5">
        <f t="shared" si="8"/>
        <v>26.371838831592189</v>
      </c>
    </row>
    <row r="44" spans="5:14" x14ac:dyDescent="0.3">
      <c r="E44">
        <v>18</v>
      </c>
      <c r="F44">
        <v>8.5400000000000004E-2</v>
      </c>
      <c r="G44">
        <v>125</v>
      </c>
      <c r="H44">
        <f t="shared" si="5"/>
        <v>307.44</v>
      </c>
      <c r="I44">
        <f t="shared" si="6"/>
        <v>203.65499999999997</v>
      </c>
      <c r="J44">
        <f t="shared" si="7"/>
        <v>103.78500000000003</v>
      </c>
      <c r="K44">
        <f t="shared" si="9"/>
        <v>655.89000000000033</v>
      </c>
      <c r="L44" s="5">
        <f t="shared" si="10"/>
        <v>38.43</v>
      </c>
      <c r="M44" s="5">
        <f>((H44*G44)+(K43*M43))/(H44+K43)</f>
        <v>127.88577131149403</v>
      </c>
      <c r="N44" s="5">
        <f t="shared" si="8"/>
        <v>26.044576756442311</v>
      </c>
    </row>
    <row r="45" spans="5:14" x14ac:dyDescent="0.3">
      <c r="E45">
        <v>19</v>
      </c>
      <c r="F45">
        <v>8.0600000000000005E-2</v>
      </c>
      <c r="G45">
        <v>150</v>
      </c>
      <c r="H45">
        <f t="shared" si="5"/>
        <v>290.16000000000003</v>
      </c>
      <c r="I45">
        <f t="shared" si="6"/>
        <v>203.65499999999997</v>
      </c>
      <c r="J45">
        <f t="shared" si="7"/>
        <v>86.505000000000052</v>
      </c>
      <c r="K45">
        <f t="shared" si="9"/>
        <v>742.39500000000044</v>
      </c>
      <c r="L45" s="5">
        <f t="shared" si="10"/>
        <v>43.524000000000008</v>
      </c>
      <c r="M45" s="5">
        <f>((H45*G45)+(K44*M44))/(H45+K44)</f>
        <v>134.6683563717518</v>
      </c>
      <c r="N45" s="5">
        <f t="shared" si="8"/>
        <v>27.425884116889108</v>
      </c>
    </row>
    <row r="46" spans="5:14" x14ac:dyDescent="0.3">
      <c r="E46">
        <v>20</v>
      </c>
      <c r="F46">
        <v>7.8100000000000003E-2</v>
      </c>
      <c r="G46">
        <v>200</v>
      </c>
      <c r="H46">
        <f t="shared" si="5"/>
        <v>281.16000000000003</v>
      </c>
      <c r="I46">
        <f t="shared" si="6"/>
        <v>203.65499999999997</v>
      </c>
      <c r="J46">
        <f t="shared" si="7"/>
        <v>77.505000000000052</v>
      </c>
      <c r="K46">
        <f t="shared" si="9"/>
        <v>819.90000000000055</v>
      </c>
      <c r="L46" s="5">
        <f t="shared" si="10"/>
        <v>56.232000000000014</v>
      </c>
      <c r="M46" s="5">
        <f t="shared" si="11"/>
        <v>152.61428494668743</v>
      </c>
      <c r="N46" s="5">
        <f t="shared" si="8"/>
        <v>31.080662200817624</v>
      </c>
    </row>
    <row r="47" spans="5:14" x14ac:dyDescent="0.3">
      <c r="E47">
        <v>21</v>
      </c>
      <c r="F47">
        <v>6.7000000000000004E-2</v>
      </c>
      <c r="G47">
        <v>215</v>
      </c>
      <c r="H47">
        <f t="shared" si="5"/>
        <v>241.20000000000002</v>
      </c>
      <c r="I47">
        <f t="shared" si="6"/>
        <v>203.65499999999997</v>
      </c>
      <c r="J47">
        <f t="shared" si="7"/>
        <v>37.545000000000044</v>
      </c>
      <c r="K47">
        <f t="shared" si="9"/>
        <v>857.44500000000062</v>
      </c>
      <c r="L47" s="5">
        <f t="shared" si="10"/>
        <v>51.857999999999997</v>
      </c>
      <c r="M47" s="5">
        <f t="shared" si="11"/>
        <v>166.79526173573558</v>
      </c>
      <c r="N47" s="5">
        <f t="shared" si="8"/>
        <v>33.968689028791225</v>
      </c>
    </row>
    <row r="48" spans="5:14" x14ac:dyDescent="0.3">
      <c r="E48">
        <v>22</v>
      </c>
      <c r="F48">
        <v>5.8299999999999998E-2</v>
      </c>
      <c r="G48">
        <v>170</v>
      </c>
      <c r="H48">
        <f t="shared" si="5"/>
        <v>209.88</v>
      </c>
      <c r="I48">
        <f t="shared" si="6"/>
        <v>203.65499999999997</v>
      </c>
      <c r="J48">
        <f t="shared" si="7"/>
        <v>6.2250000000000227</v>
      </c>
      <c r="K48" s="2">
        <f t="shared" si="9"/>
        <v>863.67000000000064</v>
      </c>
      <c r="L48" s="5">
        <f t="shared" si="10"/>
        <v>35.679600000000001</v>
      </c>
      <c r="M48" s="5">
        <f t="shared" si="11"/>
        <v>167.42544510715834</v>
      </c>
      <c r="N48" s="5">
        <f t="shared" si="8"/>
        <v>34.097029023298319</v>
      </c>
    </row>
    <row r="49" spans="4:14" x14ac:dyDescent="0.3">
      <c r="D49">
        <v>24</v>
      </c>
      <c r="E49">
        <v>23</v>
      </c>
      <c r="F49">
        <v>5.2600000000000001E-2</v>
      </c>
      <c r="G49">
        <v>130</v>
      </c>
      <c r="H49">
        <f>F49*(D49-E49)*3600</f>
        <v>189.36</v>
      </c>
      <c r="I49">
        <f>$F$30*(D49-E49)*3600</f>
        <v>203.65499999999997</v>
      </c>
      <c r="J49">
        <f t="shared" si="7"/>
        <v>-14.294999999999959</v>
      </c>
      <c r="K49">
        <f t="shared" si="9"/>
        <v>849.37500000000068</v>
      </c>
      <c r="L49" s="5">
        <f>F49*1000*3600*G49*0.000001*(D49-E49)</f>
        <v>24.616799999999998</v>
      </c>
      <c r="M49" s="5">
        <f t="shared" si="11"/>
        <v>160.69545423748559</v>
      </c>
      <c r="N49" s="5">
        <f>$F$60*1000*3600*M49*0.000001*(24-E49)</f>
        <v>32.72643273273512</v>
      </c>
    </row>
    <row r="50" spans="4:14" x14ac:dyDescent="0.3">
      <c r="E50">
        <v>0</v>
      </c>
      <c r="F50">
        <v>4.8099999999999997E-2</v>
      </c>
      <c r="G50">
        <v>110</v>
      </c>
      <c r="H50">
        <f t="shared" ref="H50:H57" si="12">F50*(E51-E50)*3600</f>
        <v>173.16</v>
      </c>
      <c r="I50">
        <f t="shared" ref="I50:I57" si="13">$F$30*(E51-E50)*3600</f>
        <v>203.65499999999997</v>
      </c>
      <c r="J50">
        <f t="shared" si="7"/>
        <v>-30.494999999999976</v>
      </c>
      <c r="K50">
        <f t="shared" si="9"/>
        <v>818.88000000000068</v>
      </c>
      <c r="L50" s="5">
        <f>F50*1000*3600*G50*0.000001*(E51-E50)</f>
        <v>19.047599999999996</v>
      </c>
      <c r="M50" s="5">
        <f t="shared" si="11"/>
        <v>152.11049151663693</v>
      </c>
      <c r="N50" s="5">
        <f t="shared" ref="N50:N57" si="14">$F$60*1000*3600*M50*0.000001*(E51-E50)</f>
        <v>30.978062149820687</v>
      </c>
    </row>
    <row r="51" spans="4:14" x14ac:dyDescent="0.3">
      <c r="E51">
        <v>1</v>
      </c>
      <c r="F51">
        <v>3.5900000000000001E-2</v>
      </c>
      <c r="G51">
        <v>81</v>
      </c>
      <c r="H51">
        <f t="shared" si="12"/>
        <v>129.24</v>
      </c>
      <c r="I51">
        <f t="shared" si="13"/>
        <v>203.65499999999997</v>
      </c>
      <c r="J51">
        <f t="shared" si="7"/>
        <v>-74.414999999999964</v>
      </c>
      <c r="K51">
        <f t="shared" si="9"/>
        <v>744.46500000000071</v>
      </c>
      <c r="L51" s="5">
        <f t="shared" si="10"/>
        <v>10.468439999999999</v>
      </c>
      <c r="M51" s="5">
        <f t="shared" si="11"/>
        <v>142.41728820523102</v>
      </c>
      <c r="N51" s="5">
        <f t="shared" si="14"/>
        <v>29.003992829436317</v>
      </c>
    </row>
    <row r="52" spans="4:14" x14ac:dyDescent="0.3">
      <c r="E52">
        <v>2</v>
      </c>
      <c r="F52">
        <v>2.2599999999999999E-2</v>
      </c>
      <c r="G52">
        <v>53</v>
      </c>
      <c r="H52">
        <f t="shared" si="12"/>
        <v>81.36</v>
      </c>
      <c r="I52">
        <f t="shared" si="13"/>
        <v>203.65499999999997</v>
      </c>
      <c r="J52">
        <f t="shared" si="7"/>
        <v>-122.29499999999997</v>
      </c>
      <c r="K52">
        <f t="shared" si="9"/>
        <v>622.17000000000075</v>
      </c>
      <c r="L52" s="5">
        <f t="shared" si="10"/>
        <v>4.312079999999999</v>
      </c>
      <c r="M52" s="5">
        <f t="shared" si="11"/>
        <v>133.60792718034369</v>
      </c>
      <c r="N52" s="5">
        <f t="shared" si="14"/>
        <v>27.209922409912892</v>
      </c>
    </row>
    <row r="53" spans="4:14" x14ac:dyDescent="0.3">
      <c r="E53">
        <v>3</v>
      </c>
      <c r="F53">
        <v>1.8700000000000001E-2</v>
      </c>
      <c r="G53">
        <v>35</v>
      </c>
      <c r="H53">
        <f t="shared" si="12"/>
        <v>67.320000000000007</v>
      </c>
      <c r="I53">
        <f t="shared" si="13"/>
        <v>203.65499999999997</v>
      </c>
      <c r="J53">
        <f t="shared" si="7"/>
        <v>-136.33499999999998</v>
      </c>
      <c r="K53">
        <f t="shared" si="9"/>
        <v>485.83500000000078</v>
      </c>
      <c r="L53" s="5">
        <f t="shared" si="10"/>
        <v>2.3562000000000003</v>
      </c>
      <c r="M53" s="5">
        <f t="shared" si="11"/>
        <v>123.98010711365566</v>
      </c>
      <c r="N53" s="5">
        <f t="shared" si="14"/>
        <v>25.249168714231537</v>
      </c>
    </row>
    <row r="54" spans="4:14" x14ac:dyDescent="0.3">
      <c r="E54">
        <v>4</v>
      </c>
      <c r="F54">
        <v>1.8700000000000001E-2</v>
      </c>
      <c r="G54">
        <v>32</v>
      </c>
      <c r="H54">
        <f t="shared" si="12"/>
        <v>67.320000000000007</v>
      </c>
      <c r="I54">
        <f t="shared" si="13"/>
        <v>203.65499999999997</v>
      </c>
      <c r="J54">
        <f t="shared" si="7"/>
        <v>-136.33499999999998</v>
      </c>
      <c r="K54">
        <f t="shared" si="9"/>
        <v>349.5000000000008</v>
      </c>
      <c r="L54" s="5">
        <f t="shared" si="10"/>
        <v>2.1542400000000002</v>
      </c>
      <c r="M54" s="5">
        <f t="shared" si="11"/>
        <v>112.78595572590487</v>
      </c>
      <c r="N54" s="5">
        <f t="shared" si="14"/>
        <v>22.96942381335915</v>
      </c>
    </row>
    <row r="55" spans="4:14" x14ac:dyDescent="0.3">
      <c r="E55">
        <v>5</v>
      </c>
      <c r="F55">
        <v>1.9800000000000002E-2</v>
      </c>
      <c r="G55">
        <v>40</v>
      </c>
      <c r="H55">
        <f t="shared" si="12"/>
        <v>71.28</v>
      </c>
      <c r="I55">
        <f t="shared" si="13"/>
        <v>203.65499999999997</v>
      </c>
      <c r="J55">
        <f t="shared" si="7"/>
        <v>-132.37499999999997</v>
      </c>
      <c r="K55">
        <f t="shared" si="9"/>
        <v>217.12500000000082</v>
      </c>
      <c r="L55" s="5">
        <f t="shared" si="10"/>
        <v>2.8512</v>
      </c>
      <c r="M55" s="5">
        <f t="shared" si="11"/>
        <v>100.45603765911821</v>
      </c>
      <c r="N55" s="5">
        <f t="shared" si="14"/>
        <v>20.458374349467718</v>
      </c>
    </row>
    <row r="56" spans="4:14" x14ac:dyDescent="0.3">
      <c r="E56">
        <v>6</v>
      </c>
      <c r="F56">
        <v>2.2599999999999999E-2</v>
      </c>
      <c r="G56">
        <v>66</v>
      </c>
      <c r="H56">
        <f t="shared" si="12"/>
        <v>81.36</v>
      </c>
      <c r="I56">
        <f t="shared" si="13"/>
        <v>203.65499999999997</v>
      </c>
      <c r="J56">
        <f t="shared" si="7"/>
        <v>-122.29499999999997</v>
      </c>
      <c r="K56">
        <f t="shared" si="9"/>
        <v>94.830000000000851</v>
      </c>
      <c r="L56" s="5">
        <f t="shared" si="10"/>
        <v>5.3697599999999985</v>
      </c>
      <c r="M56" s="5">
        <f t="shared" si="11"/>
        <v>91.064131117932405</v>
      </c>
      <c r="N56" s="5">
        <f t="shared" si="14"/>
        <v>18.545665622822522</v>
      </c>
    </row>
    <row r="57" spans="4:14" x14ac:dyDescent="0.3">
      <c r="E57">
        <v>7</v>
      </c>
      <c r="F57">
        <v>3.5900000000000001E-2</v>
      </c>
      <c r="G57">
        <v>92</v>
      </c>
      <c r="H57">
        <f t="shared" si="12"/>
        <v>129.24</v>
      </c>
      <c r="I57">
        <f t="shared" si="13"/>
        <v>203.65499999999997</v>
      </c>
      <c r="J57">
        <f t="shared" si="7"/>
        <v>-74.414999999999964</v>
      </c>
      <c r="K57">
        <f t="shared" si="9"/>
        <v>20.415000000000887</v>
      </c>
      <c r="L57" s="5">
        <f t="shared" si="10"/>
        <v>11.890079999999999</v>
      </c>
      <c r="M57" s="5">
        <f t="shared" si="11"/>
        <v>91.603925353298223</v>
      </c>
      <c r="N57" s="5">
        <f t="shared" si="14"/>
        <v>18.655597417825948</v>
      </c>
    </row>
    <row r="58" spans="4:14" x14ac:dyDescent="0.3">
      <c r="E58">
        <v>8</v>
      </c>
      <c r="F58">
        <v>5.0900000000000001E-2</v>
      </c>
      <c r="G58">
        <v>125</v>
      </c>
      <c r="H58">
        <f>F58*(E35-E58)*3600</f>
        <v>183.24</v>
      </c>
      <c r="I58">
        <f>$F$30*(E35-E58)*3600</f>
        <v>203.65499999999997</v>
      </c>
      <c r="J58">
        <f t="shared" si="7"/>
        <v>-20.414999999999964</v>
      </c>
      <c r="K58" s="1">
        <v>0</v>
      </c>
      <c r="L58" s="5">
        <f>F58*1000*3600*G58*0.000001*(E35-E58)</f>
        <v>22.904999999999998</v>
      </c>
      <c r="M58" s="5">
        <f>((H58*G58)+(K57*M57))/(H58+K57)</f>
        <v>121.65227534844495</v>
      </c>
      <c r="N58" s="5">
        <f>$F$60*1000*3600*M58*0.000001*(E35-E58)</f>
        <v>24.775094136087549</v>
      </c>
    </row>
    <row r="59" spans="4:14" x14ac:dyDescent="0.3">
      <c r="E59" t="s">
        <v>5</v>
      </c>
      <c r="F59">
        <f>SUM(F35:F58)</f>
        <v>1.3576999999999999</v>
      </c>
      <c r="H59">
        <f>SUM(H35:H58)</f>
        <v>4887.7199999999975</v>
      </c>
      <c r="I59">
        <f>SUM(I35:I58)</f>
        <v>4887.7199999999966</v>
      </c>
    </row>
    <row r="60" spans="4:14" x14ac:dyDescent="0.3">
      <c r="E60" t="s">
        <v>3</v>
      </c>
      <c r="F60">
        <f>F59/24</f>
        <v>5.6570833333333327E-2</v>
      </c>
      <c r="K60">
        <f>K48*1.25</f>
        <v>1079.5875000000008</v>
      </c>
    </row>
    <row r="64" spans="4:14" x14ac:dyDescent="0.3">
      <c r="G64">
        <f>MAX(G35:G58)/MIN(G35:G58)</f>
        <v>6.71875</v>
      </c>
      <c r="M64">
        <f>MAX(M35:M58)/MIN(M35:M58)</f>
        <v>1.838544364853538</v>
      </c>
    </row>
    <row r="65" spans="7:13" x14ac:dyDescent="0.3">
      <c r="G65">
        <f>G47/G54</f>
        <v>6.71875</v>
      </c>
      <c r="M65">
        <f>M48/M56</f>
        <v>1.838544364853538</v>
      </c>
    </row>
  </sheetData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2023-01-31T13:32:17Z</dcterms:created>
  <dcterms:modified xsi:type="dcterms:W3CDTF">2024-03-16T16:34:15Z</dcterms:modified>
</cp:coreProperties>
</file>